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8940" tabRatio="844" firstSheet="2" activeTab="5"/>
  </bookViews>
  <sheets>
    <sheet name="Mode Op" sheetId="1" r:id="rId1"/>
    <sheet name="Inscription" sheetId="2" r:id="rId2"/>
    <sheet name="PRIX D EQUIPE" sheetId="3" r:id="rId3"/>
    <sheet name="ENG Dep" sheetId="4" r:id="rId4"/>
    <sheet name="EMARGEMENT" sheetId="5" r:id="rId5"/>
    <sheet name="CLASSEMENT" sheetId="6" r:id="rId6"/>
    <sheet name="CLASS INTERNET" sheetId="7" r:id="rId7"/>
    <sheet name="FEUILLE RESULTATS" sheetId="8" r:id="rId8"/>
    <sheet name="ETAT RESULT" sheetId="9" r:id="rId9"/>
    <sheet name="ETAT RES VERSO" sheetId="10" r:id="rId10"/>
    <sheet name="rapport jury" sheetId="11" r:id="rId11"/>
  </sheets>
  <definedNames>
    <definedName name="CLEAR">'CLASSEMENT'!$AC$51:$AK$74</definedName>
    <definedName name="_xlnm.Print_Titles" localSheetId="4">'EMARGEMENT'!$2:$2</definedName>
    <definedName name="OLE_LINK1" localSheetId="10">'rapport jury'!$A$1</definedName>
    <definedName name="PE">'CLASSEMENT'!$AC$51</definedName>
    <definedName name="PE2">'CLASSEMENT'!$AC$5:$AG$35</definedName>
    <definedName name="PE3">'CLASSEMENT'!$AC$5:$AI$35</definedName>
    <definedName name="PERES">'CLASSEMENT'!$AC$51:$AK$74</definedName>
    <definedName name="RES">'FEUILLE RESULTATS'!$G$49:$M$53</definedName>
    <definedName name="Texte1" localSheetId="10">'rapport jury'!#REF!</definedName>
    <definedName name="Texte10" localSheetId="10">'rapport jury'!#REF!</definedName>
    <definedName name="Texte11" localSheetId="10">'rapport jury'!#REF!</definedName>
    <definedName name="Texte12" localSheetId="10">'rapport jury'!#REF!</definedName>
    <definedName name="Texte13" localSheetId="10">'rapport jury'!#REF!</definedName>
    <definedName name="Texte14" localSheetId="10">'rapport jury'!#REF!</definedName>
    <definedName name="Texte15" localSheetId="10">'rapport jury'!#REF!</definedName>
    <definedName name="Texte16" localSheetId="10">'rapport jury'!$A$8</definedName>
    <definedName name="Texte17" localSheetId="10">'rapport jury'!$A$10</definedName>
    <definedName name="Texte18" localSheetId="10">'rapport jury'!$D$10</definedName>
    <definedName name="Texte19" localSheetId="10">'rapport jury'!$L$10</definedName>
    <definedName name="Texte2" localSheetId="10">'rapport jury'!#REF!</definedName>
    <definedName name="Texte20" localSheetId="10">'rapport jury'!$A$12</definedName>
    <definedName name="Texte21" localSheetId="10">'rapport jury'!$A$14</definedName>
    <definedName name="Texte22" localSheetId="10">'rapport jury'!$B$16</definedName>
    <definedName name="Texte23" localSheetId="10">'rapport jury'!$E$16</definedName>
    <definedName name="Texte24" localSheetId="10">'rapport jury'!$I$16</definedName>
    <definedName name="Texte25" localSheetId="10">'rapport jury'!$B$18</definedName>
    <definedName name="Texte28" localSheetId="10">'rapport jury'!$G$18</definedName>
    <definedName name="Texte29" localSheetId="10">'rapport jury'!#REF!</definedName>
    <definedName name="Texte3" localSheetId="10">'rapport jury'!#REF!</definedName>
    <definedName name="Texte30" localSheetId="10">'rapport jury'!#REF!</definedName>
    <definedName name="Texte31" localSheetId="10">'rapport jury'!#REF!</definedName>
    <definedName name="Texte32" localSheetId="10">'rapport jury'!#REF!</definedName>
    <definedName name="Texte33" localSheetId="10">'rapport jury'!#REF!</definedName>
    <definedName name="Texte36" localSheetId="10">'rapport jury'!$I$101</definedName>
    <definedName name="Texte4" localSheetId="10">'rapport jury'!#REF!</definedName>
    <definedName name="Texte5" localSheetId="10">'rapport jury'!#REF!</definedName>
    <definedName name="Texte6" localSheetId="10">'rapport jury'!#REF!</definedName>
    <definedName name="Texte7" localSheetId="10">'rapport jury'!#REF!</definedName>
    <definedName name="Texte8" localSheetId="10">'rapport jury'!#REF!</definedName>
    <definedName name="Texte9" localSheetId="10">'rapport jury'!#REF!</definedName>
    <definedName name="TPE">'CLASSEMENT'!$AK$51:$AK$74</definedName>
    <definedName name="_xlnm.Print_Area" localSheetId="6">'CLASS INTERNET'!$A$1:$H$136</definedName>
    <definedName name="_xlnm.Print_Area" localSheetId="5">'CLASSEMENT'!$A$1:$I$208</definedName>
    <definedName name="_xlnm.Print_Area" localSheetId="7">'FEUILLE RESULTATS'!$A$1:$N$53</definedName>
    <definedName name="_xlnm.Print_Area" localSheetId="1">'Inscription'!$A$1:$G$211</definedName>
    <definedName name="_xlnm.Print_Area" localSheetId="2">'PRIX D EQUIPE'!$A$1:$B$29</definedName>
  </definedNames>
  <calcPr fullCalcOnLoad="1"/>
</workbook>
</file>

<file path=xl/comments6.xml><?xml version="1.0" encoding="utf-8"?>
<comments xmlns="http://schemas.openxmlformats.org/spreadsheetml/2006/main">
  <authors>
    <author>cd</author>
    <author>Christian</author>
  </authors>
  <commentList>
    <comment ref="Z3" authorId="0">
      <text>
        <r>
          <rPr>
            <b/>
            <sz val="10"/>
            <rFont val="Tahoma"/>
            <family val="2"/>
          </rPr>
          <t>DOUBLONS</t>
        </r>
      </text>
    </comment>
    <comment ref="I3" authorId="1">
      <text>
        <r>
          <rPr>
            <b/>
            <sz val="9"/>
            <rFont val="Tahoma"/>
            <family val="2"/>
          </rPr>
          <t>Format hh:mm:ss.0</t>
        </r>
        <r>
          <rPr>
            <sz val="9"/>
            <rFont val="Tahoma"/>
            <family val="2"/>
          </rPr>
          <t xml:space="preserve">
</t>
        </r>
      </text>
    </comment>
  </commentList>
</comments>
</file>

<file path=xl/sharedStrings.xml><?xml version="1.0" encoding="utf-8"?>
<sst xmlns="http://schemas.openxmlformats.org/spreadsheetml/2006/main" count="668" uniqueCount="404">
  <si>
    <t>Place</t>
  </si>
  <si>
    <t>ASSOCIATION</t>
  </si>
  <si>
    <t>ENGAGES :</t>
  </si>
  <si>
    <t>PARTANTS :</t>
  </si>
  <si>
    <t>CLASSES :</t>
  </si>
  <si>
    <t>N° licence</t>
  </si>
  <si>
    <t>DOSSARD</t>
  </si>
  <si>
    <t>VILLE :</t>
  </si>
  <si>
    <t>PRIX :</t>
  </si>
  <si>
    <t>ORGANISATEUR :</t>
  </si>
  <si>
    <t>DATE :</t>
  </si>
  <si>
    <t>CATEGORIES :</t>
  </si>
  <si>
    <t>FEUILLE D EMARGEMENT</t>
  </si>
  <si>
    <t>N° LICENCE</t>
  </si>
  <si>
    <t>TEMPS</t>
  </si>
  <si>
    <t>PRIX D EQUIPE</t>
  </si>
  <si>
    <t>NOM DE L'EPREUVE :</t>
  </si>
  <si>
    <t>SERIES / CATEGORIES :</t>
  </si>
  <si>
    <t>VILLE DE DEPART :</t>
  </si>
  <si>
    <t>DEPARTEMENT :</t>
  </si>
  <si>
    <t>TABLEAU DE CLASSEMENT</t>
  </si>
  <si>
    <t>Nombre de clubs engagés</t>
  </si>
  <si>
    <t>1er</t>
  </si>
  <si>
    <t>+</t>
  </si>
  <si>
    <t>=</t>
  </si>
  <si>
    <t>2e</t>
  </si>
  <si>
    <t>3e</t>
  </si>
  <si>
    <t>4e</t>
  </si>
  <si>
    <t>5e</t>
  </si>
  <si>
    <t>DISTANCE :</t>
  </si>
  <si>
    <t>MOYENNE</t>
  </si>
  <si>
    <t>COURSE</t>
  </si>
  <si>
    <t>CATEGORIE</t>
  </si>
  <si>
    <t>PARTANTS</t>
  </si>
  <si>
    <t>CLASSES</t>
  </si>
  <si>
    <t>DOSS</t>
  </si>
  <si>
    <t xml:space="preserve">SUITE : </t>
  </si>
  <si>
    <t>KMS</t>
  </si>
  <si>
    <t>DISTANCE TOTALE</t>
  </si>
  <si>
    <t>A PARCOURIR</t>
  </si>
  <si>
    <t xml:space="preserve">CIRCUIT DE </t>
  </si>
  <si>
    <t>FOIS</t>
  </si>
  <si>
    <t>NOM et PRENOM</t>
  </si>
  <si>
    <t>CAT</t>
  </si>
  <si>
    <t>CAT.</t>
  </si>
  <si>
    <t>Doss</t>
  </si>
  <si>
    <t>LICENCE</t>
  </si>
  <si>
    <t>PRES.</t>
  </si>
  <si>
    <t>NON</t>
  </si>
  <si>
    <t>NOM  /  PRENOM</t>
  </si>
  <si>
    <t>N° UCI</t>
  </si>
  <si>
    <t>SOUS CAT.</t>
  </si>
  <si>
    <t>Pts
 PE</t>
  </si>
  <si>
    <t>Etat de Résultats</t>
  </si>
  <si>
    <t>CONTRÔLE MEDICAL</t>
  </si>
  <si>
    <t>OUI</t>
  </si>
  <si>
    <t>Titre de l'épreuve :</t>
  </si>
  <si>
    <t>Distance :</t>
  </si>
  <si>
    <t>NOMS</t>
  </si>
  <si>
    <t>AVIS IMPORTANT :</t>
  </si>
  <si>
    <t>A</t>
  </si>
  <si>
    <t>ENGAGEMENTS AU DEPART</t>
  </si>
  <si>
    <t xml:space="preserve">ORGANISATEUR : </t>
  </si>
  <si>
    <t>EPREUVE :</t>
  </si>
  <si>
    <t>RECAPITULATIF :</t>
  </si>
  <si>
    <t>CAT.:</t>
  </si>
  <si>
    <t>x</t>
  </si>
  <si>
    <t>FEDERATION FRANCAISE DE CYCLISME</t>
  </si>
  <si>
    <t>-------------------------</t>
  </si>
  <si>
    <t>Renseignements sur la course :</t>
  </si>
  <si>
    <t>Organisation :</t>
  </si>
  <si>
    <t>Signature :</t>
  </si>
  <si>
    <t>Annexes à joindre :</t>
  </si>
  <si>
    <t>Etat de résultats.</t>
  </si>
  <si>
    <t>Liste pointée des partants.</t>
  </si>
  <si>
    <t>Le récapitulatif des décisions arbitrales (feuille de pénalité).</t>
  </si>
  <si>
    <t>Les lettres de réclamation (éventuellement, avec décision notifiée).</t>
  </si>
  <si>
    <t>Date :</t>
  </si>
  <si>
    <t>Ville :</t>
  </si>
  <si>
    <t>Dépt :</t>
  </si>
  <si>
    <t>Club organisateur :</t>
  </si>
  <si>
    <t>Kilométrage parcouru :  </t>
  </si>
  <si>
    <t xml:space="preserve">Temps : </t>
  </si>
  <si>
    <t>à transmettre dans les 48 heures qui suivent l'épreuve,</t>
  </si>
  <si>
    <t>(Rayer la mention inutile)</t>
  </si>
  <si>
    <t>N° :</t>
  </si>
  <si>
    <t>Association organisatrice :</t>
  </si>
  <si>
    <t>Séries ou Catégories :</t>
  </si>
  <si>
    <t>ASSOCIATIONS</t>
  </si>
  <si>
    <t>R. N. I.</t>
  </si>
  <si>
    <t>1.</t>
  </si>
  <si>
    <t>}</t>
  </si>
  <si>
    <t>2.</t>
  </si>
  <si>
    <t>Arbitres</t>
  </si>
  <si>
    <t>3.</t>
  </si>
  <si>
    <t>Juge à l'arrivée</t>
  </si>
  <si>
    <t>Arbitre moto</t>
  </si>
  <si>
    <t>Chronométreur</t>
  </si>
  <si>
    <t xml:space="preserve">ENGAGES : </t>
  </si>
  <si>
    <t>CLASSES:</t>
  </si>
  <si>
    <t>- Cet ETAT DE RESULTATS doit être rempli intégralement, le nom, le prénom usuel, le n°de licence et le nom de l'association du coureur doivent être indiqués en entier.</t>
  </si>
  <si>
    <t xml:space="preserve">   - Ne pas omettre de signer au verso (Arbitres, chrono, etc…).</t>
  </si>
  <si>
    <t xml:space="preserve">   - Joindre obligatoirement la liste pointée</t>
  </si>
  <si>
    <t>kms</t>
  </si>
  <si>
    <t>TEMPS :</t>
  </si>
  <si>
    <t>N°</t>
  </si>
  <si>
    <t xml:space="preserve">MONTANT </t>
  </si>
  <si>
    <t>du Délégué</t>
  </si>
  <si>
    <t>du Président</t>
  </si>
  <si>
    <t>DE</t>
  </si>
  <si>
    <t>NOM ET PRENOM</t>
  </si>
  <si>
    <t>N° DE LICENCE</t>
  </si>
  <si>
    <t>MOTIF(S)</t>
  </si>
  <si>
    <t>de service</t>
  </si>
  <si>
    <t>du Comité régional</t>
  </si>
  <si>
    <t>L'AMENDE</t>
  </si>
  <si>
    <t>Les soussignés, arbitres de Course, Juge à l'arrivée et Chronométreur, certifient la sincérité des résultats mentionnés au tableau ci-contre.</t>
  </si>
  <si>
    <t>le</t>
  </si>
  <si>
    <t>Lieu de l'épreuve :</t>
  </si>
  <si>
    <t>NOMBRE D ENGAGES AU DEPART  :</t>
  </si>
  <si>
    <t>PLACE</t>
  </si>
  <si>
    <t>TPS</t>
  </si>
  <si>
    <t>Nbre de clubs engagés</t>
  </si>
  <si>
    <t>€    =</t>
  </si>
  <si>
    <t>L' ARBITRE :
NOM :
SIGNATURE :</t>
  </si>
  <si>
    <t>LE CLUB ORGANISATEUR :
NOM :
SIGNATURE :</t>
  </si>
  <si>
    <t>VISA COMPTABILITE :
DATE :</t>
  </si>
  <si>
    <t>IMPRIME A JOINDRE AVEC L'ETAT DE RESULTAT - ACCOMPAGNE DU REGLEMENT CORRESPONDANT.</t>
  </si>
  <si>
    <t>LIEU :</t>
  </si>
  <si>
    <t>DATE</t>
  </si>
  <si>
    <t>CHUTES – ACCIDENTS :</t>
  </si>
  <si>
    <t>CLASSE</t>
  </si>
  <si>
    <t>DEPT</t>
  </si>
  <si>
    <t>CHALLENGE</t>
  </si>
  <si>
    <r>
      <rPr>
        <b/>
        <sz val="10"/>
        <rFont val="Arial"/>
        <family val="2"/>
      </rPr>
      <t xml:space="preserve">PENALITES : </t>
    </r>
    <r>
      <rPr>
        <sz val="10"/>
        <rFont val="Arial"/>
        <family val="2"/>
      </rPr>
      <t>(s'il y a lieu), par décision des trois arbitres de Course, qui doivent apposer leur signature sous le(s) motif(s).</t>
    </r>
  </si>
  <si>
    <t xml:space="preserve">SUITE DONNEE </t>
  </si>
  <si>
    <t>AVIS 
SUR LES DECISIONS CI-CONTRE</t>
  </si>
  <si>
    <t>P.E. :</t>
  </si>
  <si>
    <t>ENGAGEMENTS SUR PLACE AU PRIX D EQUIPE (Nom de l'association)</t>
  </si>
  <si>
    <t>(Auteur Christian DAGUE)</t>
  </si>
  <si>
    <r>
      <t>-</t>
    </r>
    <r>
      <rPr>
        <sz val="7"/>
        <rFont val="Times New Roman"/>
        <family val="1"/>
      </rPr>
      <t xml:space="preserve">                    </t>
    </r>
    <r>
      <rPr>
        <b/>
        <sz val="12"/>
        <rFont val="Times New Roman"/>
        <family val="1"/>
      </rPr>
      <t>Améliorations</t>
    </r>
    <r>
      <rPr>
        <sz val="12"/>
        <rFont val="Times New Roman"/>
        <family val="1"/>
      </rPr>
      <t> : La moyenne des ex-æquo se calcule automatiquement. Les temps des coureurs figurent sur les feuilles de résultats avec les écarts. Les en-têtes des feuillets « Engagements sur place », « Etats de résultats », « Rapport du Prés. du Jury » se complètent automatiquement. Sur le verso de l’état de résultats, en portant le n° de dossard du coureur pénalisé, son nom, son club, et son n° de licence sont inscrits (dans le cas où l’arbitre est équipé d’une imprimante sur le lieu de la course).</t>
    </r>
  </si>
  <si>
    <t>----------</t>
  </si>
  <si>
    <r>
      <t>-</t>
    </r>
    <r>
      <rPr>
        <sz val="7"/>
        <rFont val="Times New Roman"/>
        <family val="1"/>
      </rPr>
      <t xml:space="preserve">               </t>
    </r>
    <r>
      <rPr>
        <sz val="12"/>
        <rFont val="Times New Roman"/>
        <family val="1"/>
      </rPr>
      <t>Feuillet « PRIX D EQUIPE » :  Pour le nom des clubs, faire un « copier-coller » entre le nom entré au premier coureur de l’équipe et les autres coureurs du même club, puis  avec le feuillet « prix d’équipe », si le club est inscrit. Attention, le nom du club doit être strictement le même que celui du feuillet prix d’équipe. Si un coureur est ajouté (engagement sur place) et que d’autres coureurs du même club sont déjà engagés : copier-coller le nom du club. Si un club se rajoute au prix d’équipe, même chose (copier-coller avec feuillet prix d’équipe). Le prix d’équipe ne peut se calculer que si cette procédure est respectée.</t>
    </r>
  </si>
  <si>
    <r>
      <t>-</t>
    </r>
    <r>
      <rPr>
        <sz val="7"/>
        <rFont val="Times New Roman"/>
        <family val="1"/>
      </rPr>
      <t xml:space="preserve">               </t>
    </r>
    <r>
      <rPr>
        <sz val="12"/>
        <rFont val="Times New Roman"/>
        <family val="1"/>
      </rPr>
      <t>Feuillet « Eng. Sur place » : Porter simplement le numéro du dossard qui correspond à la feuille « inscription », le reste se remplit automatiquement.</t>
    </r>
  </si>
  <si>
    <r>
      <t>-</t>
    </r>
    <r>
      <rPr>
        <sz val="7"/>
        <rFont val="Times New Roman"/>
        <family val="1"/>
      </rPr>
      <t xml:space="preserve">               </t>
    </r>
    <r>
      <rPr>
        <sz val="12"/>
        <rFont val="Times New Roman"/>
        <family val="1"/>
      </rPr>
      <t>Sur le feuillet « INSCRIPTION », mettre d’office « X » dans la colonne des présents, il suffira de les enlever si les coureurs sont non - partants. Il est possible de mettre EXC. Si les coureurs sont excusés (le nombre de partants n’est comptabilisé qu’à partir des « X ».</t>
    </r>
  </si>
  <si>
    <r>
      <t>-</t>
    </r>
    <r>
      <rPr>
        <sz val="7"/>
        <rFont val="Times New Roman"/>
        <family val="1"/>
      </rPr>
      <t xml:space="preserve">               </t>
    </r>
    <r>
      <rPr>
        <sz val="12"/>
        <rFont val="Times New Roman"/>
        <family val="1"/>
      </rPr>
      <t xml:space="preserve">Pour éditer les feuilles, définir la zone d’impression pour éviter d’imprimer les 5 pages.  </t>
    </r>
  </si>
  <si>
    <r>
      <t>-</t>
    </r>
    <r>
      <rPr>
        <sz val="7"/>
        <rFont val="Times New Roman"/>
        <family val="1"/>
      </rPr>
      <t xml:space="preserve">               </t>
    </r>
    <r>
      <rPr>
        <sz val="12"/>
        <rFont val="Times New Roman"/>
        <family val="1"/>
      </rPr>
      <t>Feuillet « Emargement » : définir la zone d’impression en s’arrêtant à un bas de page.</t>
    </r>
  </si>
  <si>
    <r>
      <t>-</t>
    </r>
    <r>
      <rPr>
        <sz val="7"/>
        <rFont val="Times New Roman"/>
        <family val="1"/>
      </rPr>
      <t xml:space="preserve">               </t>
    </r>
    <r>
      <rPr>
        <sz val="12"/>
        <rFont val="Times New Roman"/>
        <family val="1"/>
      </rPr>
      <t>Une fois la course terminée et le classement fait, aller sur le feuillet « classement », saisir seulement les numéros des dossards et le temps du 1</t>
    </r>
    <r>
      <rPr>
        <vertAlign val="superscript"/>
        <sz val="12"/>
        <rFont val="Times New Roman"/>
        <family val="1"/>
      </rPr>
      <t>er</t>
    </r>
    <r>
      <rPr>
        <sz val="12"/>
        <rFont val="Times New Roman"/>
        <family val="1"/>
      </rPr>
      <t xml:space="preserve"> et des autres s’il y a lieu (çà permet de calculer la moyenne de la course). S’il y a des ex-æquo, remplacer, pour tous les coureurs ex-æquo,  les places de la  colonne B par la place du 1</t>
    </r>
    <r>
      <rPr>
        <vertAlign val="superscript"/>
        <sz val="12"/>
        <rFont val="Times New Roman"/>
        <family val="1"/>
      </rPr>
      <t>er</t>
    </r>
    <r>
      <rPr>
        <sz val="12"/>
        <rFont val="Times New Roman"/>
        <family val="1"/>
      </rPr>
      <t xml:space="preserve"> ex-æquo. La moyenne du « trou » se calcule automatiquement. Si un coureur est déjà classé, son numéro apparaît dans la colonne K surligné en jaune. Cliquer sur le rectangle  «prix d’équipe 2 hommes» ou « prix d’équipe 3 hommes » (au temps ou à la place) selon la catégorie de course.</t>
    </r>
  </si>
  <si>
    <r>
      <t>-</t>
    </r>
    <r>
      <rPr>
        <sz val="7"/>
        <rFont val="Times New Roman"/>
        <family val="1"/>
      </rPr>
      <t xml:space="preserve">               </t>
    </r>
    <r>
      <rPr>
        <sz val="12"/>
        <rFont val="Times New Roman"/>
        <family val="1"/>
      </rPr>
      <t>Il n’y a plus qu’à éditer la feuille de résultats (format A4). Celle-ci est protégée car il n’y a rien à modifier. Dans le cas contraire, il suffit d’ôter la protection.</t>
    </r>
  </si>
  <si>
    <r>
      <t>-</t>
    </r>
    <r>
      <rPr>
        <sz val="7"/>
        <rFont val="Times New Roman"/>
        <family val="1"/>
      </rPr>
      <t xml:space="preserve">               </t>
    </r>
    <r>
      <rPr>
        <sz val="12"/>
        <rFont val="Times New Roman"/>
        <family val="1"/>
      </rPr>
      <t>Le dernier feuillet (Internet), sert à envoyer les résultats pour mise en ligne sur le site régional. On peut enlever des lignes, ou en ajouter en insérant des lignes entre la dernière actuelle et le prix d’équipe, puis en faisant une recopie vers le bas de la dernière ligne (qui contient la formule en liaison avec la feuille de classement).</t>
    </r>
  </si>
  <si>
    <t>En résumé : bien remplir la liste des engagés, le feuillet prix d’équipe par un copier-coller, et le feuillet classement (colonnes surlignées en vert).</t>
  </si>
  <si>
    <t>Pour réutiliser le programme, il vaut mieux utiliser un programme vierge (ne pas oublier de l’enregistrer sous un autre nom).</t>
  </si>
  <si>
    <r>
      <t>ATTENTION :</t>
    </r>
    <r>
      <rPr>
        <sz val="12"/>
        <rFont val="Times New Roman"/>
        <family val="1"/>
      </rPr>
      <t xml:space="preserve"> beaucoup de cellules contiennent des formules. Ne pas supprimer de lignes ou de colonnes, et ne pas modifier les cellules contenant les formules (sauf expert). Toujours faire des essais avec une version du programme enregistrée sous un autre nom.</t>
    </r>
  </si>
  <si>
    <r>
      <t>-</t>
    </r>
    <r>
      <rPr>
        <sz val="7"/>
        <rFont val="Times New Roman"/>
        <family val="1"/>
      </rPr>
      <t xml:space="preserve">               </t>
    </r>
    <r>
      <rPr>
        <sz val="12"/>
        <rFont val="Times New Roman"/>
        <family val="1"/>
      </rPr>
      <t>Feuillet « INSCRIPTION ». Remplir le feuillet inscription . Pour la distance, remplir la case « circuit de » et «  à parcourir ». Dans le cas d’une course en ligne, distance totale x 1. Ajouter les engagés sur place en respectant l’appellation du club si celui-ci est au Prix d’équipe.</t>
    </r>
  </si>
  <si>
    <t>RAPPORT DU PRESIDENT DU JURY</t>
  </si>
  <si>
    <t>Dénomination de la course :</t>
  </si>
  <si>
    <t>Catégorie de la course :</t>
  </si>
  <si>
    <t>Engagés :</t>
  </si>
  <si>
    <t>Partants :</t>
  </si>
  <si>
    <t>Classés :</t>
  </si>
  <si>
    <t>Collège des arbitres :</t>
  </si>
  <si>
    <t>Nom - prénom</t>
  </si>
  <si>
    <t>Club</t>
  </si>
  <si>
    <t>Qualification</t>
  </si>
  <si>
    <t>Président du jury</t>
  </si>
  <si>
    <t>Arbitre 1</t>
  </si>
  <si>
    <t>Arbitre 2</t>
  </si>
  <si>
    <t>Moto 1</t>
  </si>
  <si>
    <t>Moto 2</t>
  </si>
  <si>
    <t>(mettre un x dans la case)</t>
  </si>
  <si>
    <t>Secrétariat</t>
  </si>
  <si>
    <t>médiocre</t>
  </si>
  <si>
    <t>moyen</t>
  </si>
  <si>
    <t>bon</t>
  </si>
  <si>
    <t>Local réservé pour les arbitres</t>
  </si>
  <si>
    <t>oui</t>
  </si>
  <si>
    <t>non</t>
  </si>
  <si>
    <t>Structure de la course :</t>
  </si>
  <si>
    <t>WC prévus au départ</t>
  </si>
  <si>
    <t>Parking suffisant au départ</t>
  </si>
  <si>
    <t>Podium couvert indépendant pour les arbitres à l'arrivée</t>
  </si>
  <si>
    <t>Local du contrôle anti-dopage : est-il prévu ?</t>
  </si>
  <si>
    <t xml:space="preserve">                                                        est-il conforme ?</t>
  </si>
  <si>
    <t>Médecin dans la course</t>
  </si>
  <si>
    <t>Secours présent au départ de l'épreuve</t>
  </si>
  <si>
    <t>Véhicule balai</t>
  </si>
  <si>
    <t>Véhicules neutres de dépannage</t>
  </si>
  <si>
    <t>zéro</t>
  </si>
  <si>
    <t>Radio course</t>
  </si>
  <si>
    <t>Efficacité</t>
  </si>
  <si>
    <t>Photo finish ou numérique</t>
  </si>
  <si>
    <t>ou autre moyen vidéo d'arrivée</t>
  </si>
  <si>
    <t>Sécurité de la course :</t>
  </si>
  <si>
    <t>Importance des moyens mis en œuvre</t>
  </si>
  <si>
    <t>Nature des moyens</t>
  </si>
  <si>
    <t>escorte motos (nombre)</t>
  </si>
  <si>
    <t>signaleurs (nombre)</t>
  </si>
  <si>
    <t>Efficacité des moyens</t>
  </si>
  <si>
    <t>Signalisation course :</t>
  </si>
  <si>
    <t>Banderole au départ</t>
  </si>
  <si>
    <t>Banderole à l'arrivée</t>
  </si>
  <si>
    <t>Observations complémentaires sur l'organisation et éventuellement suggestions d'améliorations dont vous aurez parlé avec l'organisateur</t>
  </si>
  <si>
    <t>Appréciation du président du jury</t>
  </si>
  <si>
    <t>Epreuve en circuit</t>
  </si>
  <si>
    <t>Longueur du circuit</t>
  </si>
  <si>
    <t>km</t>
  </si>
  <si>
    <t xml:space="preserve">Epreuve en ligne </t>
  </si>
  <si>
    <t>Les arbitres étaient-ils identifiables ?</t>
  </si>
  <si>
    <t>Présentation de l'autorisation préfectorale</t>
  </si>
  <si>
    <t>Barrières au départ</t>
  </si>
  <si>
    <t>Barrières à l'arrivée</t>
  </si>
  <si>
    <t>Podium protocolaire situé conformément après la ligne</t>
  </si>
  <si>
    <t>Fléchage du parcours (au sol ou sur panneau)</t>
  </si>
  <si>
    <t>Les onglets de couleur bleu sont à transmettre en version papier au Comité Régional</t>
  </si>
  <si>
    <t>Prés. Du Jury</t>
  </si>
  <si>
    <t>LE PRESIDENT DU JURY:</t>
  </si>
  <si>
    <t>LES ARBITRES:</t>
  </si>
  <si>
    <t>LE JUGE A L'ARRIVEE:</t>
  </si>
  <si>
    <t>LE CHRONOMETREUR:</t>
  </si>
  <si>
    <t>pour HOMOLOGATION au Comité Régional</t>
  </si>
  <si>
    <t>COMITE DE ….. DE LA FEDERATION FRANCAISE DE CYCLISME</t>
  </si>
  <si>
    <t>COMITE DE …………….</t>
  </si>
  <si>
    <t>Adresse : ………</t>
  </si>
  <si>
    <t>Ville : ………………….</t>
  </si>
  <si>
    <t>Tél.: …………………….</t>
  </si>
  <si>
    <t>COMITE DE ……………..</t>
  </si>
  <si>
    <t>Ce rapport doit être adressé dans les 48 heures après la course au siège du
 Comité Régional</t>
  </si>
  <si>
    <t>NOM PRENOM</t>
  </si>
  <si>
    <t>CLUB</t>
  </si>
  <si>
    <t>SIGNATURE</t>
  </si>
  <si>
    <t>LICENCE N°</t>
  </si>
  <si>
    <t>MODE OPERATOIRE FEUILLE DE CLASSEMENT version 2011_11</t>
  </si>
  <si>
    <t>DOSS.</t>
  </si>
  <si>
    <t>cyclo cross Auxerre La Noue</t>
  </si>
  <si>
    <t>AUXERRE</t>
  </si>
  <si>
    <t>V.C. d'Auxerre</t>
  </si>
  <si>
    <t>P.P.B.+ Min.</t>
  </si>
  <si>
    <t xml:space="preserve">VUILLEMIN </t>
  </si>
  <si>
    <t>Loic</t>
  </si>
  <si>
    <t>E.C. Gray Arc</t>
  </si>
  <si>
    <t>Min.</t>
  </si>
  <si>
    <t>42 70 016 0085</t>
  </si>
  <si>
    <t>PAPIN</t>
  </si>
  <si>
    <t>Nathan</t>
  </si>
  <si>
    <t>ASPTT Auxerre</t>
  </si>
  <si>
    <t>42 89 004 0100</t>
  </si>
  <si>
    <t>RAIMBAULT</t>
  </si>
  <si>
    <t>Ivann</t>
  </si>
  <si>
    <t>42 89 004 0099</t>
  </si>
  <si>
    <t>AUBERT</t>
  </si>
  <si>
    <t>Luca</t>
  </si>
  <si>
    <t>V C D'Auxerre</t>
  </si>
  <si>
    <t xml:space="preserve">NICAISE </t>
  </si>
  <si>
    <t>Simon</t>
  </si>
  <si>
    <t>42 89 045 0049</t>
  </si>
  <si>
    <t>BAULAND</t>
  </si>
  <si>
    <t>Mahé</t>
  </si>
  <si>
    <t>PAC Avallon</t>
  </si>
  <si>
    <t>42 89 104 0314</t>
  </si>
  <si>
    <t>BURDEYRON</t>
  </si>
  <si>
    <t>Nathanael</t>
  </si>
  <si>
    <t>42 89 104 0327</t>
  </si>
  <si>
    <t>GEORGES</t>
  </si>
  <si>
    <t>Kyliann</t>
  </si>
  <si>
    <t>42 89 104 0025</t>
  </si>
  <si>
    <t>JEULIN</t>
  </si>
  <si>
    <t>Alexis</t>
  </si>
  <si>
    <t>VC du Senonais</t>
  </si>
  <si>
    <t>42 89 105 0143</t>
  </si>
  <si>
    <t>BEKHADDA</t>
  </si>
  <si>
    <t>Kais</t>
  </si>
  <si>
    <t>ASPTT Troyes</t>
  </si>
  <si>
    <t>46 10 009 0279</t>
  </si>
  <si>
    <t>LAMOUREUX</t>
  </si>
  <si>
    <t>Nolhan</t>
  </si>
  <si>
    <t>VC Chatillon</t>
  </si>
  <si>
    <t>Benj.</t>
  </si>
  <si>
    <t>42 21 048 0096</t>
  </si>
  <si>
    <t>DE VECCHI</t>
  </si>
  <si>
    <t>Axel</t>
  </si>
  <si>
    <t>Pédale Semuroise</t>
  </si>
  <si>
    <t>42 21 073 0024</t>
  </si>
  <si>
    <t>CORSET</t>
  </si>
  <si>
    <t>Louis</t>
  </si>
  <si>
    <t>AC Saltusien</t>
  </si>
  <si>
    <t>42 89 037 0150</t>
  </si>
  <si>
    <t>PICARD</t>
  </si>
  <si>
    <t>Lucas</t>
  </si>
  <si>
    <t>VC d'Auxerre</t>
  </si>
  <si>
    <t>42 89 045  0077</t>
  </si>
  <si>
    <t>PINSON</t>
  </si>
  <si>
    <t>Maxence</t>
  </si>
  <si>
    <t>42 89 045 0306</t>
  </si>
  <si>
    <t>PRATS</t>
  </si>
  <si>
    <t>Raphael</t>
  </si>
  <si>
    <t>42 89 045 0308</t>
  </si>
  <si>
    <t>ROBINET</t>
  </si>
  <si>
    <t>Paul</t>
  </si>
  <si>
    <t>42 89 045 0267</t>
  </si>
  <si>
    <t>THIEBAUT</t>
  </si>
  <si>
    <t>Jean</t>
  </si>
  <si>
    <t>42 89 045 0266</t>
  </si>
  <si>
    <t>BESANCENOT</t>
  </si>
  <si>
    <t>Timotei</t>
  </si>
  <si>
    <t>42 89 104 0331</t>
  </si>
  <si>
    <t>Valentin</t>
  </si>
  <si>
    <t>BLANCHARD</t>
  </si>
  <si>
    <t>Yanis</t>
  </si>
  <si>
    <t>42 89 104 0308</t>
  </si>
  <si>
    <t>DESNE</t>
  </si>
  <si>
    <t>Cyril</t>
  </si>
  <si>
    <t>42 89 104 0344</t>
  </si>
  <si>
    <t>GAUDOUIN</t>
  </si>
  <si>
    <t>42 89 104 0310</t>
  </si>
  <si>
    <t>GODEFROY</t>
  </si>
  <si>
    <t>42 89 104 0326</t>
  </si>
  <si>
    <t>TRUCHOT</t>
  </si>
  <si>
    <t>42 89 045 …</t>
  </si>
  <si>
    <t>RUBY</t>
  </si>
  <si>
    <t>46 10 009 0111</t>
  </si>
  <si>
    <t>PALADINI</t>
  </si>
  <si>
    <t>Jordan</t>
  </si>
  <si>
    <t>Pup.</t>
  </si>
  <si>
    <t>42 21 073 0205</t>
  </si>
  <si>
    <t>BOUILLIER</t>
  </si>
  <si>
    <t>Victor</t>
  </si>
  <si>
    <t>Pulsion VTT</t>
  </si>
  <si>
    <t>42 39 030 0178</t>
  </si>
  <si>
    <t>BOLZAN</t>
  </si>
  <si>
    <t>Nino</t>
  </si>
  <si>
    <t>V C d'Auxerre</t>
  </si>
  <si>
    <t>BONVALOT</t>
  </si>
  <si>
    <t>Gauthier</t>
  </si>
  <si>
    <t>42 89 045 0263</t>
  </si>
  <si>
    <t>DANREE</t>
  </si>
  <si>
    <t>42 89 045 0304</t>
  </si>
  <si>
    <t>GARCIA  ROUSERE   Nollan</t>
  </si>
  <si>
    <t>42 89 045 0316</t>
  </si>
  <si>
    <t>GAUDRY</t>
  </si>
  <si>
    <t>Théo</t>
  </si>
  <si>
    <t>42 89 045 0309</t>
  </si>
  <si>
    <t>PERETTE</t>
  </si>
  <si>
    <t>Mathéo</t>
  </si>
  <si>
    <t>Pou.</t>
  </si>
  <si>
    <t>42 89 004 0103</t>
  </si>
  <si>
    <t>Arthur</t>
  </si>
  <si>
    <t>VC D'Auxerre</t>
  </si>
  <si>
    <t>42 89 045 0310</t>
  </si>
  <si>
    <t>Antoine</t>
  </si>
  <si>
    <t>42 89 045 0262</t>
  </si>
  <si>
    <t>42 89 104 0325</t>
  </si>
  <si>
    <t>LARCHE</t>
  </si>
  <si>
    <t>42 89 104 0334</t>
  </si>
  <si>
    <t>Julie</t>
  </si>
  <si>
    <t>Pré,F,</t>
  </si>
  <si>
    <t>42 21 073 0209</t>
  </si>
  <si>
    <t>Laurine</t>
  </si>
  <si>
    <t>Pré.F.</t>
  </si>
  <si>
    <t>42 89105 0370</t>
  </si>
  <si>
    <t>42 89 045 0052</t>
  </si>
  <si>
    <t>42 89 045 0061</t>
  </si>
  <si>
    <t>X</t>
  </si>
  <si>
    <t>RAFFESTIN</t>
  </si>
  <si>
    <t>DEVOVE</t>
  </si>
  <si>
    <t>POUILLOT</t>
  </si>
  <si>
    <t>HENRION</t>
  </si>
  <si>
    <t>Thomas</t>
  </si>
  <si>
    <t>Marius</t>
  </si>
  <si>
    <t>Tom</t>
  </si>
  <si>
    <t>Evasion VTT AUXERROIS</t>
  </si>
  <si>
    <t>42891020109</t>
  </si>
  <si>
    <t>42891020116</t>
  </si>
  <si>
    <t>CJ</t>
  </si>
  <si>
    <t>SAUTREAU</t>
  </si>
  <si>
    <t>Martin</t>
  </si>
  <si>
    <t>Côme</t>
  </si>
  <si>
    <t>Americh</t>
  </si>
  <si>
    <t>PAC</t>
  </si>
  <si>
    <t>VC AUXERROIS</t>
  </si>
  <si>
    <t>Pré</t>
  </si>
  <si>
    <t>42890450315</t>
  </si>
  <si>
    <t>KUBIAK</t>
  </si>
  <si>
    <t xml:space="preserve">COLAS </t>
  </si>
  <si>
    <t>Thyméo</t>
  </si>
  <si>
    <t>42890450252</t>
  </si>
  <si>
    <t>42890450286</t>
  </si>
  <si>
    <t>Thibaut</t>
  </si>
  <si>
    <t>VTT Auxerrois</t>
  </si>
  <si>
    <t>428910201117</t>
  </si>
  <si>
    <t>HERVE</t>
  </si>
  <si>
    <t>42890040105</t>
  </si>
  <si>
    <t xml:space="preserve">CORNU </t>
  </si>
  <si>
    <t>Jules</t>
  </si>
  <si>
    <t>VTT GIF</t>
  </si>
  <si>
    <t>48913330069</t>
  </si>
  <si>
    <t>POUS</t>
  </si>
  <si>
    <t>Lancelot</t>
  </si>
  <si>
    <t>à 1 tour</t>
  </si>
  <si>
    <t>Florence HAULTCOEUR</t>
  </si>
  <si>
    <t>VC TOUCY</t>
  </si>
  <si>
    <t>Laurent KLIMCZAK</t>
  </si>
  <si>
    <t>ASPTT AUXERRE</t>
  </si>
  <si>
    <t xml:space="preserve">Dominique THEVENET </t>
  </si>
  <si>
    <t>AS TONNERRE</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</si>
</sst>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1\2&quot; &quot;##&quot; &quot;###&quot; &quot;###"/>
    <numFmt numFmtId="175" formatCode="d\ mmmm\ yyyy"/>
    <numFmt numFmtId="176" formatCode="0.0"/>
    <numFmt numFmtId="177" formatCode="#,##0.0"/>
    <numFmt numFmtId="178" formatCode="##&quot; &quot;##&quot; &quot;###&quot; &quot;###"/>
    <numFmt numFmtId="179" formatCode="000"/>
    <numFmt numFmtId="180" formatCode="##&quot; &quot;###"/>
    <numFmt numFmtId="181" formatCode="hh\.mm"/>
    <numFmt numFmtId="182" formatCode="[h]\.mm\.ss"/>
    <numFmt numFmtId="183" formatCode="[h]:mm:ss;@"/>
    <numFmt numFmtId="184" formatCode="h:mm:ss;@"/>
    <numFmt numFmtId="185" formatCode="0.000"/>
    <numFmt numFmtId="186" formatCode="hh\.mm\.ss"/>
    <numFmt numFmtId="187" formatCode="[$-40C]dddd\ d\ mmmm\ yyyy"/>
    <numFmt numFmtId="188" formatCode="[$-40C]d\-mmm\-yy;@"/>
    <numFmt numFmtId="189" formatCode="[&gt;=3000000000000]#&quot; &quot;##&quot; &quot;##&quot; &quot;##&quot; &quot;###&quot; &quot;###&quot; | &quot;##;#&quot; &quot;##&quot; &quot;##&quot; &quot;##&quot; &quot;###&quot; &quot;###"/>
    <numFmt numFmtId="190" formatCode="d/m/yy;@"/>
    <numFmt numFmtId="191" formatCode="0000000000"/>
    <numFmt numFmtId="192" formatCode="0#\.##\.###\.###"/>
    <numFmt numFmtId="193" formatCode="hh"/>
    <numFmt numFmtId="194" formatCode="[mm]"/>
    <numFmt numFmtId="195" formatCode="[ss]"/>
    <numFmt numFmtId="196" formatCode="&quot;Vrai&quot;;&quot;Vrai&quot;;&quot;Faux&quot;"/>
    <numFmt numFmtId="197" formatCode="&quot;Actif&quot;;&quot;Actif&quot;;&quot;Inactif&quot;"/>
    <numFmt numFmtId="198" formatCode="##\.##\.###\.###"/>
    <numFmt numFmtId="199" formatCode="[$-F800]dddd\,\ mmmm\ dd\,\ yyyy"/>
    <numFmt numFmtId="200" formatCode="yyyy"/>
    <numFmt numFmtId="201" formatCode="hh\.&quot;H&quot;mm\.&quot;MN&quot;ss"/>
    <numFmt numFmtId="202" formatCode="hh&quot;h&quot;mm&quot;mn&quot;ss"/>
    <numFmt numFmtId="203" formatCode="[$-40C]d\ mmmm\ yyyy;@"/>
    <numFmt numFmtId="204" formatCode="0,&quot;*&quot;"/>
    <numFmt numFmtId="205" formatCode="#,##0.00\ &quot;€&quot;"/>
    <numFmt numFmtId="206" formatCode="[$-40C]dd\-mmm\-yy;@"/>
    <numFmt numFmtId="207" formatCode="0.00,&quot;kms&quot;"/>
    <numFmt numFmtId="208" formatCode="0,&quot;kms&quot;"/>
    <numFmt numFmtId="209" formatCode="[$-F400]h:mm:ss\ AM/PM"/>
    <numFmt numFmtId="210" formatCode="&quot;à&quot;\ mm&quot;mn&quot;ss"/>
    <numFmt numFmtId="211" formatCode="&quot;à&quot;\ ss&quot;mn&quot;.00"/>
    <numFmt numFmtId="212" formatCode="&quot;à&quot;\ ss&quot; s&quot;.00"/>
    <numFmt numFmtId="213" formatCode="&quot;à&quot;\ mm&quot;mn&quot;ss&quot; s&quot;"/>
    <numFmt numFmtId="214" formatCode="h\.mm\.ss"/>
    <numFmt numFmtId="215" formatCode="#,##0.00_ ;[Red]\-#,##0.00\ "/>
    <numFmt numFmtId="216" formatCode="0#&quot; &quot;##&quot; &quot;###&quot; &quot;###"/>
    <numFmt numFmtId="217" formatCode="[$€-2]\ #,##0.00_);[Red]\([$€-2]\ #,##0.00\)"/>
  </numFmts>
  <fonts count="68">
    <font>
      <sz val="10"/>
      <name val="Arial"/>
      <family val="0"/>
    </font>
    <font>
      <b/>
      <sz val="10"/>
      <name val="Arial"/>
      <family val="0"/>
    </font>
    <font>
      <i/>
      <sz val="10"/>
      <name val="Arial"/>
      <family val="0"/>
    </font>
    <font>
      <b/>
      <i/>
      <sz val="10"/>
      <name val="Arial"/>
      <family val="0"/>
    </font>
    <font>
      <b/>
      <sz val="12"/>
      <name val="Arial"/>
      <family val="2"/>
    </font>
    <font>
      <sz val="8"/>
      <name val="Arial"/>
      <family val="2"/>
    </font>
    <font>
      <b/>
      <sz val="10"/>
      <name val="Book Antiqua"/>
      <family val="1"/>
    </font>
    <font>
      <b/>
      <sz val="8"/>
      <name val="Arial"/>
      <family val="2"/>
    </font>
    <font>
      <sz val="9"/>
      <name val="Arial"/>
      <family val="2"/>
    </font>
    <font>
      <b/>
      <sz val="8"/>
      <name val="Book Antiqua"/>
      <family val="1"/>
    </font>
    <font>
      <b/>
      <sz val="14"/>
      <name val="Arial"/>
      <family val="2"/>
    </font>
    <font>
      <b/>
      <sz val="7"/>
      <name val="Arial"/>
      <family val="2"/>
    </font>
    <font>
      <b/>
      <sz val="16"/>
      <name val="Arial"/>
      <family val="2"/>
    </font>
    <font>
      <sz val="5"/>
      <name val="Arial"/>
      <family val="2"/>
    </font>
    <font>
      <b/>
      <sz val="11"/>
      <name val="Arial"/>
      <family val="2"/>
    </font>
    <font>
      <sz val="12"/>
      <name val="Arial"/>
      <family val="2"/>
    </font>
    <font>
      <b/>
      <sz val="10"/>
      <name val="Times New Roman"/>
      <family val="1"/>
    </font>
    <font>
      <b/>
      <sz val="9"/>
      <name val="Arial"/>
      <family val="2"/>
    </font>
    <font>
      <u val="single"/>
      <sz val="7.5"/>
      <color indexed="12"/>
      <name val="Arial"/>
      <family val="2"/>
    </font>
    <font>
      <u val="single"/>
      <sz val="7.5"/>
      <color indexed="36"/>
      <name val="Arial"/>
      <family val="2"/>
    </font>
    <font>
      <b/>
      <sz val="11"/>
      <name val="Book Antiqua"/>
      <family val="1"/>
    </font>
    <font>
      <b/>
      <sz val="10"/>
      <name val="Tahoma"/>
      <family val="2"/>
    </font>
    <font>
      <b/>
      <sz val="11"/>
      <color indexed="10"/>
      <name val="Book Antiqua"/>
      <family val="1"/>
    </font>
    <font>
      <sz val="9"/>
      <name val="Tahoma"/>
      <family val="2"/>
    </font>
    <font>
      <b/>
      <sz val="9"/>
      <name val="Tahoma"/>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u val="single"/>
      <sz val="9"/>
      <name val="Arial"/>
      <family val="2"/>
    </font>
    <font>
      <b/>
      <sz val="12"/>
      <name val="Times New Roman"/>
      <family val="1"/>
    </font>
    <font>
      <b/>
      <sz val="14"/>
      <name val="Times New Roman"/>
      <family val="1"/>
    </font>
    <font>
      <b/>
      <sz val="11"/>
      <name val="Times New Roman"/>
      <family val="1"/>
    </font>
    <font>
      <sz val="10"/>
      <name val="Times New Roman"/>
      <family val="1"/>
    </font>
    <font>
      <b/>
      <u val="single"/>
      <sz val="12"/>
      <name val="Times New Roman"/>
      <family val="1"/>
    </font>
    <font>
      <b/>
      <u val="single"/>
      <sz val="11"/>
      <name val="Times New Roman"/>
      <family val="1"/>
    </font>
    <font>
      <sz val="11"/>
      <name val="Times New Roman"/>
      <family val="1"/>
    </font>
    <font>
      <sz val="8"/>
      <name val="Times New Roman"/>
      <family val="1"/>
    </font>
    <font>
      <i/>
      <sz val="8"/>
      <name val="Book Antiqua"/>
      <family val="1"/>
    </font>
    <font>
      <i/>
      <sz val="12"/>
      <name val="Arial"/>
      <family val="2"/>
    </font>
    <font>
      <b/>
      <sz val="20"/>
      <name val="Arial"/>
      <family val="2"/>
    </font>
    <font>
      <i/>
      <sz val="8"/>
      <name val="Arial"/>
      <family val="2"/>
    </font>
    <font>
      <b/>
      <u val="single"/>
      <sz val="10"/>
      <name val="Arial"/>
      <family val="2"/>
    </font>
    <font>
      <u val="single"/>
      <sz val="10"/>
      <name val="Arial"/>
      <family val="2"/>
    </font>
    <font>
      <sz val="48"/>
      <name val="Arial"/>
      <family val="2"/>
    </font>
    <font>
      <sz val="10"/>
      <name val="Book Antiqua"/>
      <family val="1"/>
    </font>
    <font>
      <sz val="8"/>
      <name val="Book Antiqua"/>
      <family val="1"/>
    </font>
    <font>
      <sz val="12"/>
      <name val="Times New Roman"/>
      <family val="1"/>
    </font>
    <font>
      <sz val="7"/>
      <name val="Times New Roman"/>
      <family val="1"/>
    </font>
    <font>
      <vertAlign val="superscript"/>
      <sz val="12"/>
      <name val="Times New Roman"/>
      <family val="1"/>
    </font>
    <font>
      <sz val="10"/>
      <color indexed="13"/>
      <name val="Arial"/>
      <family val="2"/>
    </font>
    <font>
      <b/>
      <sz val="12"/>
      <color indexed="10"/>
      <name val="Arial"/>
      <family val="2"/>
    </font>
    <font>
      <sz val="10"/>
      <color indexed="8"/>
      <name val="Arial"/>
      <family val="0"/>
    </font>
    <font>
      <b/>
      <sz val="10"/>
      <color indexed="8"/>
      <name val="Arial"/>
      <family val="0"/>
    </font>
    <font>
      <sz val="10"/>
      <color rgb="FFFFFF00"/>
      <name val="Arial"/>
      <family val="2"/>
    </font>
    <font>
      <b/>
      <sz val="12"/>
      <color rgb="FFFF0000"/>
      <name val="Arial"/>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46"/>
        <bgColor indexed="64"/>
      </patternFill>
    </fill>
    <fill>
      <patternFill patternType="solid">
        <fgColor indexed="55"/>
        <bgColor indexed="64"/>
      </patternFill>
    </fill>
    <fill>
      <patternFill patternType="solid">
        <fgColor indexed="42"/>
        <bgColor indexed="64"/>
      </patternFill>
    </fill>
    <fill>
      <patternFill patternType="solid">
        <fgColor theme="0" tint="-0.1499900072813034"/>
        <bgColor indexed="64"/>
      </patternFill>
    </fill>
    <fill>
      <patternFill patternType="solid">
        <fgColor rgb="FF00B0F0"/>
        <bgColor indexed="64"/>
      </patternFill>
    </fill>
  </fills>
  <borders count="3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style="dotted"/>
      <bottom>
        <color indexed="63"/>
      </bottom>
    </border>
    <border>
      <left>
        <color indexed="63"/>
      </left>
      <right>
        <color indexed="63"/>
      </right>
      <top style="dotted"/>
      <bottom style="dotted"/>
    </border>
    <border>
      <left style="thin"/>
      <right>
        <color indexed="63"/>
      </right>
      <top>
        <color indexed="63"/>
      </top>
      <bottom>
        <color indexed="63"/>
      </bottom>
    </border>
    <border>
      <left style="medium"/>
      <right>
        <color indexed="63"/>
      </right>
      <top style="medium"/>
      <bottom style="medium"/>
    </border>
    <border>
      <left style="thin"/>
      <right>
        <color indexed="63"/>
      </right>
      <top>
        <color indexed="63"/>
      </top>
      <bottom style="dotted"/>
    </border>
    <border>
      <left style="thin"/>
      <right>
        <color indexed="63"/>
      </right>
      <top style="thin"/>
      <bottom style="medium"/>
    </border>
    <border>
      <left>
        <color indexed="63"/>
      </left>
      <right style="thin"/>
      <top style="thin"/>
      <bottom style="medium"/>
    </border>
    <border>
      <left>
        <color indexed="63"/>
      </left>
      <right style="thin"/>
      <top>
        <color indexed="63"/>
      </top>
      <bottom>
        <color indexed="63"/>
      </bottom>
    </border>
    <border>
      <left>
        <color indexed="63"/>
      </left>
      <right>
        <color indexed="63"/>
      </right>
      <top>
        <color indexed="63"/>
      </top>
      <bottom style="dotted"/>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hair"/>
    </border>
    <border>
      <left>
        <color indexed="63"/>
      </left>
      <right>
        <color indexed="63"/>
      </right>
      <top style="thin"/>
      <bottom>
        <color indexed="63"/>
      </bottom>
    </border>
    <border>
      <left>
        <color indexed="63"/>
      </left>
      <right style="thin"/>
      <top>
        <color indexed="63"/>
      </top>
      <bottom style="dotted"/>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6" fillId="6"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0" borderId="0" applyNumberFormat="0" applyFill="0" applyBorder="0" applyAlignment="0" applyProtection="0"/>
    <xf numFmtId="0" fontId="28" fillId="15" borderId="1" applyNumberFormat="0" applyAlignment="0" applyProtection="0"/>
    <xf numFmtId="0" fontId="27" fillId="0" borderId="2" applyNumberFormat="0" applyFill="0" applyAlignment="0" applyProtection="0"/>
    <xf numFmtId="0" fontId="0" fillId="4" borderId="3" applyNumberFormat="0" applyFont="0" applyAlignment="0" applyProtection="0"/>
    <xf numFmtId="0" fontId="29" fillId="7" borderId="1" applyNumberFormat="0" applyAlignment="0" applyProtection="0"/>
    <xf numFmtId="0" fontId="30" fillId="16"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1" fillId="7" borderId="0" applyNumberFormat="0" applyBorder="0" applyAlignment="0" applyProtection="0"/>
    <xf numFmtId="0" fontId="57" fillId="0" borderId="0">
      <alignment/>
      <protection/>
    </xf>
    <xf numFmtId="9" fontId="0" fillId="0" borderId="0" applyFont="0" applyFill="0" applyBorder="0" applyAlignment="0" applyProtection="0"/>
    <xf numFmtId="0" fontId="32" fillId="6" borderId="0" applyNumberFormat="0" applyBorder="0" applyAlignment="0" applyProtection="0"/>
    <xf numFmtId="0" fontId="33" fillId="15" borderId="4"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17" borderId="9" applyNumberFormat="0" applyAlignment="0" applyProtection="0"/>
  </cellStyleXfs>
  <cellXfs count="441">
    <xf numFmtId="0" fontId="0" fillId="0" borderId="0" xfId="0" applyAlignment="1">
      <alignment/>
    </xf>
    <xf numFmtId="0" fontId="0" fillId="0" borderId="0" xfId="0" applyAlignment="1" applyProtection="1">
      <alignment/>
      <protection locked="0"/>
    </xf>
    <xf numFmtId="0" fontId="0" fillId="0" borderId="10" xfId="0" applyBorder="1" applyAlignment="1" applyProtection="1">
      <alignment/>
      <protection locked="0"/>
    </xf>
    <xf numFmtId="0" fontId="4" fillId="0" borderId="10" xfId="0" applyFont="1" applyBorder="1" applyAlignment="1" applyProtection="1">
      <alignment horizontal="center"/>
      <protection/>
    </xf>
    <xf numFmtId="0" fontId="1" fillId="0" borderId="10" xfId="0" applyFont="1" applyFill="1" applyBorder="1" applyAlignment="1" applyProtection="1">
      <alignment horizontal="center" vertical="center" wrapText="1"/>
      <protection locked="0"/>
    </xf>
    <xf numFmtId="0" fontId="0" fillId="0" borderId="10" xfId="0" applyFont="1" applyBorder="1" applyAlignment="1" applyProtection="1">
      <alignment horizontal="center"/>
      <protection locked="0"/>
    </xf>
    <xf numFmtId="0" fontId="0" fillId="0" borderId="10" xfId="0" applyFont="1" applyBorder="1" applyAlignment="1" applyProtection="1">
      <alignment horizontal="center"/>
      <protection locked="0"/>
    </xf>
    <xf numFmtId="0" fontId="9" fillId="0" borderId="10" xfId="0" applyFont="1" applyBorder="1" applyAlignment="1" applyProtection="1">
      <alignment horizontal="center" vertical="center"/>
      <protection/>
    </xf>
    <xf numFmtId="0" fontId="1" fillId="0" borderId="10" xfId="0" applyFont="1" applyBorder="1" applyAlignment="1">
      <alignment horizontal="center"/>
    </xf>
    <xf numFmtId="0" fontId="0" fillId="0" borderId="10" xfId="0" applyFill="1" applyBorder="1" applyAlignment="1" applyProtection="1">
      <alignment horizontal="center"/>
      <protection locked="0"/>
    </xf>
    <xf numFmtId="182" fontId="7" fillId="0" borderId="10" xfId="0" applyNumberFormat="1" applyFont="1" applyBorder="1" applyAlignment="1" applyProtection="1">
      <alignment horizontal="center" vertical="center"/>
      <protection/>
    </xf>
    <xf numFmtId="0" fontId="0" fillId="0" borderId="0" xfId="0" applyFill="1" applyBorder="1" applyAlignment="1" applyProtection="1">
      <alignment horizontal="center"/>
      <protection locked="0"/>
    </xf>
    <xf numFmtId="0" fontId="0" fillId="18" borderId="10" xfId="0" applyFill="1" applyBorder="1" applyAlignment="1" applyProtection="1">
      <alignment horizontal="center"/>
      <protection locked="0"/>
    </xf>
    <xf numFmtId="0" fontId="1" fillId="0" borderId="11"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5" fillId="0" borderId="10" xfId="0" applyFont="1" applyBorder="1" applyAlignment="1" applyProtection="1">
      <alignment horizontal="center" vertical="center"/>
      <protection/>
    </xf>
    <xf numFmtId="0" fontId="1" fillId="0" borderId="10" xfId="0" applyFont="1" applyBorder="1" applyAlignment="1" applyProtection="1">
      <alignment horizontal="left"/>
      <protection locked="0"/>
    </xf>
    <xf numFmtId="0" fontId="14" fillId="0" borderId="10" xfId="0" applyFont="1" applyBorder="1" applyAlignment="1" applyProtection="1">
      <alignment horizontal="center"/>
      <protection locked="0"/>
    </xf>
    <xf numFmtId="0" fontId="1" fillId="0" borderId="12" xfId="0" applyFont="1" applyBorder="1" applyAlignment="1" applyProtection="1">
      <alignment horizontal="right"/>
      <protection locked="0"/>
    </xf>
    <xf numFmtId="0" fontId="1" fillId="0" borderId="12" xfId="0" applyFont="1" applyBorder="1" applyAlignment="1" applyProtection="1">
      <alignment horizontal="left"/>
      <protection locked="0"/>
    </xf>
    <xf numFmtId="0" fontId="14" fillId="0" borderId="12" xfId="0" applyFont="1" applyBorder="1" applyAlignment="1" applyProtection="1">
      <alignment horizontal="center"/>
      <protection locked="0"/>
    </xf>
    <xf numFmtId="0" fontId="0" fillId="0" borderId="0" xfId="0" applyFill="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horizontal="right"/>
      <protection locked="0"/>
    </xf>
    <xf numFmtId="0" fontId="1"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xf>
    <xf numFmtId="182" fontId="7" fillId="0" borderId="10" xfId="0" applyNumberFormat="1" applyFont="1" applyFill="1" applyBorder="1" applyAlignment="1" applyProtection="1">
      <alignment horizontal="center" vertical="center"/>
      <protection locked="0"/>
    </xf>
    <xf numFmtId="0" fontId="0" fillId="0" borderId="0" xfId="0" applyFill="1" applyAlignment="1">
      <alignment/>
    </xf>
    <xf numFmtId="0" fontId="0" fillId="18" borderId="10"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xf>
    <xf numFmtId="0" fontId="9" fillId="0" borderId="0" xfId="0" applyFont="1" applyFill="1" applyBorder="1" applyAlignment="1" applyProtection="1">
      <alignment horizontal="center" vertical="center"/>
      <protection/>
    </xf>
    <xf numFmtId="182" fontId="7" fillId="0" borderId="0" xfId="0" applyNumberFormat="1" applyFont="1" applyFill="1" applyBorder="1" applyAlignment="1" applyProtection="1">
      <alignment horizontal="center" vertical="center"/>
      <protection locked="0"/>
    </xf>
    <xf numFmtId="0" fontId="0" fillId="0" borderId="13" xfId="0" applyFont="1" applyBorder="1" applyAlignment="1" applyProtection="1">
      <alignment horizontal="center"/>
      <protection locked="0"/>
    </xf>
    <xf numFmtId="0" fontId="7" fillId="0" borderId="14"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11" xfId="0" applyFont="1" applyFill="1" applyBorder="1" applyAlignment="1" applyProtection="1">
      <alignment/>
      <protection locked="0"/>
    </xf>
    <xf numFmtId="0" fontId="9" fillId="0" borderId="15" xfId="0" applyFont="1" applyBorder="1" applyAlignment="1" applyProtection="1">
      <alignment vertical="center"/>
      <protection/>
    </xf>
    <xf numFmtId="0" fontId="9" fillId="0" borderId="16" xfId="0" applyFont="1" applyBorder="1" applyAlignment="1" applyProtection="1">
      <alignment vertical="center"/>
      <protection/>
    </xf>
    <xf numFmtId="0" fontId="0" fillId="0" borderId="0" xfId="0" applyFill="1" applyAlignment="1">
      <alignment horizontal="center"/>
    </xf>
    <xf numFmtId="0" fontId="9" fillId="0" borderId="17" xfId="0" applyFont="1" applyBorder="1" applyAlignment="1" applyProtection="1">
      <alignment vertical="center"/>
      <protection/>
    </xf>
    <xf numFmtId="0" fontId="5" fillId="0" borderId="11" xfId="0" applyFont="1" applyFill="1" applyBorder="1" applyAlignment="1" applyProtection="1">
      <alignment/>
      <protection locked="0"/>
    </xf>
    <xf numFmtId="0" fontId="9" fillId="0" borderId="10" xfId="0" applyFont="1" applyBorder="1" applyAlignment="1" applyProtection="1">
      <alignment horizontal="left" vertical="center"/>
      <protection/>
    </xf>
    <xf numFmtId="0" fontId="9" fillId="0" borderId="10" xfId="0" applyFont="1" applyFill="1" applyBorder="1" applyAlignment="1" applyProtection="1">
      <alignment horizontal="left" vertical="center"/>
      <protection/>
    </xf>
    <xf numFmtId="0" fontId="1" fillId="0" borderId="12" xfId="0" applyFont="1" applyBorder="1" applyAlignment="1" applyProtection="1">
      <alignment/>
      <protection locked="0"/>
    </xf>
    <xf numFmtId="0" fontId="11" fillId="0" borderId="18" xfId="0" applyFont="1" applyBorder="1" applyAlignment="1" applyProtection="1">
      <alignment horizontal="center" vertical="center" wrapText="1"/>
      <protection locked="0"/>
    </xf>
    <xf numFmtId="0" fontId="0" fillId="0" borderId="0" xfId="0" applyFill="1" applyBorder="1" applyAlignment="1">
      <alignment/>
    </xf>
    <xf numFmtId="0" fontId="0" fillId="0" borderId="0" xfId="0" applyFill="1" applyBorder="1" applyAlignment="1" applyProtection="1">
      <alignment/>
      <protection locked="0"/>
    </xf>
    <xf numFmtId="0" fontId="0" fillId="0" borderId="0" xfId="0" applyFill="1" applyBorder="1" applyAlignment="1">
      <alignment horizontal="center"/>
    </xf>
    <xf numFmtId="0" fontId="17" fillId="0" borderId="0"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1" fillId="0" borderId="0" xfId="0" applyFont="1" applyFill="1" applyAlignment="1" applyProtection="1">
      <alignment/>
      <protection locked="0"/>
    </xf>
    <xf numFmtId="0" fontId="1" fillId="0" borderId="16" xfId="0" applyFont="1" applyBorder="1" applyAlignment="1" applyProtection="1">
      <alignment horizontal="center"/>
      <protection locked="0"/>
    </xf>
    <xf numFmtId="0" fontId="22" fillId="0" borderId="10" xfId="0" applyFont="1" applyBorder="1" applyAlignment="1" applyProtection="1">
      <alignment horizontal="center" vertical="center"/>
      <protection/>
    </xf>
    <xf numFmtId="0" fontId="8" fillId="0" borderId="10" xfId="0" applyFont="1" applyBorder="1" applyAlignment="1" applyProtection="1">
      <alignment horizontal="center"/>
      <protection locked="0"/>
    </xf>
    <xf numFmtId="0" fontId="14" fillId="0" borderId="0" xfId="0" applyFont="1" applyAlignment="1" applyProtection="1">
      <alignment/>
      <protection locked="0"/>
    </xf>
    <xf numFmtId="0" fontId="7" fillId="0" borderId="10" xfId="0" applyFont="1" applyBorder="1" applyAlignment="1" applyProtection="1">
      <alignment horizontal="right"/>
      <protection locked="0"/>
    </xf>
    <xf numFmtId="0" fontId="5" fillId="0" borderId="10" xfId="0" applyFont="1" applyBorder="1" applyAlignment="1" applyProtection="1">
      <alignment horizontal="left"/>
      <protection locked="0"/>
    </xf>
    <xf numFmtId="0" fontId="10" fillId="0" borderId="0" xfId="0" applyFont="1" applyAlignment="1" applyProtection="1">
      <alignment/>
      <protection locked="0"/>
    </xf>
    <xf numFmtId="0" fontId="7" fillId="0" borderId="10"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20" fillId="14" borderId="10" xfId="0" applyFont="1" applyFill="1" applyBorder="1" applyAlignment="1" applyProtection="1">
      <alignment horizontal="center" vertical="center"/>
      <protection locked="0"/>
    </xf>
    <xf numFmtId="0" fontId="0" fillId="18" borderId="10" xfId="0" applyFont="1" applyFill="1" applyBorder="1" applyAlignment="1" applyProtection="1">
      <alignment horizontal="center" vertical="center"/>
      <protection locked="0"/>
    </xf>
    <xf numFmtId="0" fontId="9" fillId="0" borderId="16" xfId="0" applyFont="1" applyBorder="1" applyAlignment="1" applyProtection="1">
      <alignment vertical="center"/>
      <protection locked="0"/>
    </xf>
    <xf numFmtId="0" fontId="0" fillId="7" borderId="10" xfId="0" applyFont="1" applyFill="1" applyBorder="1" applyAlignment="1" applyProtection="1">
      <alignment/>
      <protection locked="0"/>
    </xf>
    <xf numFmtId="0" fontId="0" fillId="7" borderId="0" xfId="0" applyFill="1" applyAlignment="1" applyProtection="1">
      <alignment/>
      <protection locked="0"/>
    </xf>
    <xf numFmtId="0" fontId="1" fillId="5" borderId="10" xfId="0" applyFont="1" applyFill="1" applyBorder="1" applyAlignment="1">
      <alignment/>
    </xf>
    <xf numFmtId="0" fontId="9" fillId="0" borderId="15" xfId="0" applyFont="1" applyFill="1" applyBorder="1" applyAlignment="1" applyProtection="1">
      <alignment vertical="center"/>
      <protection/>
    </xf>
    <xf numFmtId="0" fontId="9" fillId="0" borderId="16" xfId="0" applyFont="1" applyFill="1" applyBorder="1" applyAlignment="1" applyProtection="1">
      <alignment vertical="center"/>
      <protection/>
    </xf>
    <xf numFmtId="182" fontId="7" fillId="18" borderId="10" xfId="0" applyNumberFormat="1" applyFont="1" applyFill="1" applyBorder="1" applyAlignment="1" applyProtection="1">
      <alignment horizontal="center" vertical="center"/>
      <protection locked="0"/>
    </xf>
    <xf numFmtId="0" fontId="1" fillId="18" borderId="10" xfId="0" applyFont="1" applyFill="1" applyBorder="1" applyAlignment="1" applyProtection="1">
      <alignment horizontal="center"/>
      <protection locked="0"/>
    </xf>
    <xf numFmtId="0" fontId="1" fillId="18" borderId="10" xfId="0" applyFont="1" applyFill="1" applyBorder="1" applyAlignment="1" applyProtection="1">
      <alignment horizontal="center" vertical="center"/>
      <protection locked="0"/>
    </xf>
    <xf numFmtId="0" fontId="7" fillId="18" borderId="10"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xf>
    <xf numFmtId="0" fontId="0" fillId="0" borderId="0" xfId="0" applyNumberFormat="1" applyAlignment="1">
      <alignment/>
    </xf>
    <xf numFmtId="0" fontId="8" fillId="0" borderId="0" xfId="0" applyFont="1" applyBorder="1" applyAlignment="1">
      <alignment/>
    </xf>
    <xf numFmtId="0" fontId="0" fillId="0" borderId="19" xfId="0" applyBorder="1" applyAlignment="1">
      <alignment/>
    </xf>
    <xf numFmtId="0" fontId="0" fillId="0" borderId="11" xfId="0" applyBorder="1" applyAlignment="1">
      <alignment/>
    </xf>
    <xf numFmtId="0" fontId="0" fillId="0" borderId="0" xfId="0" applyAlignment="1">
      <alignment/>
    </xf>
    <xf numFmtId="0" fontId="1" fillId="0" borderId="0" xfId="0" applyFont="1" applyAlignment="1">
      <alignment/>
    </xf>
    <xf numFmtId="0" fontId="0" fillId="0" borderId="0" xfId="0" applyAlignment="1">
      <alignment horizontal="center"/>
    </xf>
    <xf numFmtId="0" fontId="9" fillId="0" borderId="0" xfId="0" applyFont="1" applyBorder="1" applyAlignment="1" applyProtection="1">
      <alignment vertical="center"/>
      <protection/>
    </xf>
    <xf numFmtId="0" fontId="41" fillId="0" borderId="0" xfId="0" applyFont="1" applyAlignment="1">
      <alignment/>
    </xf>
    <xf numFmtId="0" fontId="8" fillId="0" borderId="0" xfId="0" applyFont="1" applyAlignment="1">
      <alignment/>
    </xf>
    <xf numFmtId="8" fontId="8" fillId="0" borderId="20" xfId="0" applyNumberFormat="1" applyFont="1" applyBorder="1" applyAlignment="1">
      <alignment horizontal="center"/>
    </xf>
    <xf numFmtId="0" fontId="0" fillId="0" borderId="11" xfId="0" applyBorder="1" applyAlignment="1">
      <alignment horizontal="center"/>
    </xf>
    <xf numFmtId="0" fontId="17" fillId="0" borderId="0" xfId="0" applyFont="1" applyBorder="1" applyAlignment="1">
      <alignment/>
    </xf>
    <xf numFmtId="0" fontId="0" fillId="0" borderId="0" xfId="0" applyBorder="1" applyAlignment="1">
      <alignment/>
    </xf>
    <xf numFmtId="0" fontId="50" fillId="0" borderId="17" xfId="0" applyFont="1" applyBorder="1" applyAlignment="1" applyProtection="1">
      <alignment horizontal="center" vertical="center"/>
      <protection/>
    </xf>
    <xf numFmtId="0" fontId="4" fillId="0" borderId="10" xfId="0" applyFont="1" applyBorder="1" applyAlignment="1">
      <alignment horizontal="center"/>
    </xf>
    <xf numFmtId="0" fontId="4" fillId="0" borderId="0" xfId="0" applyFont="1" applyAlignment="1">
      <alignment/>
    </xf>
    <xf numFmtId="0" fontId="1" fillId="0" borderId="21" xfId="0" applyFont="1" applyBorder="1" applyAlignment="1">
      <alignment horizontal="right"/>
    </xf>
    <xf numFmtId="0" fontId="0" fillId="0" borderId="21" xfId="0" applyBorder="1" applyAlignment="1">
      <alignment/>
    </xf>
    <xf numFmtId="0" fontId="7" fillId="0" borderId="21" xfId="0" applyFont="1" applyBorder="1" applyAlignment="1">
      <alignment horizontal="left" indent="1"/>
    </xf>
    <xf numFmtId="0" fontId="7" fillId="0" borderId="21" xfId="0" applyFont="1" applyBorder="1" applyAlignment="1">
      <alignment/>
    </xf>
    <xf numFmtId="0" fontId="55" fillId="0" borderId="22" xfId="0" applyFont="1" applyBorder="1" applyAlignment="1">
      <alignment horizontal="center"/>
    </xf>
    <xf numFmtId="0" fontId="0" fillId="0" borderId="0" xfId="0" applyAlignment="1" quotePrefix="1">
      <alignment horizontal="center"/>
    </xf>
    <xf numFmtId="0" fontId="0" fillId="0" borderId="19" xfId="0" applyBorder="1" applyAlignment="1">
      <alignment horizontal="center"/>
    </xf>
    <xf numFmtId="0" fontId="0" fillId="0" borderId="17" xfId="0" applyBorder="1" applyAlignment="1">
      <alignment vertical="center"/>
    </xf>
    <xf numFmtId="0" fontId="54" fillId="0" borderId="0" xfId="0" applyFont="1" applyAlignment="1">
      <alignment/>
    </xf>
    <xf numFmtId="0" fontId="4" fillId="0" borderId="23" xfId="0" applyFont="1" applyBorder="1" applyAlignment="1">
      <alignment vertical="center"/>
    </xf>
    <xf numFmtId="0" fontId="1" fillId="0" borderId="21" xfId="0" applyFont="1" applyBorder="1" applyAlignment="1">
      <alignment/>
    </xf>
    <xf numFmtId="0" fontId="7" fillId="0" borderId="21" xfId="0" applyFont="1" applyBorder="1" applyAlignment="1">
      <alignment/>
    </xf>
    <xf numFmtId="2" fontId="17" fillId="0" borderId="0" xfId="0" applyNumberFormat="1" applyFont="1" applyBorder="1" applyAlignment="1">
      <alignment/>
    </xf>
    <xf numFmtId="202" fontId="0" fillId="0" borderId="0" xfId="0" applyNumberFormat="1" applyAlignment="1">
      <alignment/>
    </xf>
    <xf numFmtId="0" fontId="0" fillId="0" borderId="17" xfId="0" applyBorder="1" applyAlignment="1">
      <alignment horizontal="left" vertical="center"/>
    </xf>
    <xf numFmtId="0" fontId="5" fillId="0" borderId="14" xfId="0" applyFont="1" applyBorder="1" applyAlignment="1">
      <alignment horizontal="center"/>
    </xf>
    <xf numFmtId="0" fontId="0" fillId="0" borderId="14" xfId="0" applyBorder="1" applyAlignment="1">
      <alignment/>
    </xf>
    <xf numFmtId="0" fontId="5" fillId="0" borderId="18" xfId="0" applyFont="1" applyBorder="1" applyAlignment="1">
      <alignment horizontal="center"/>
    </xf>
    <xf numFmtId="0" fontId="5" fillId="0" borderId="13" xfId="0" applyFont="1" applyBorder="1" applyAlignment="1">
      <alignment horizontal="center"/>
    </xf>
    <xf numFmtId="0" fontId="0" fillId="0" borderId="13" xfId="0" applyBorder="1" applyAlignment="1">
      <alignment horizontal="center"/>
    </xf>
    <xf numFmtId="0" fontId="4" fillId="0" borderId="15" xfId="0" applyFont="1" applyBorder="1" applyAlignment="1" applyProtection="1">
      <alignment/>
      <protection locked="0"/>
    </xf>
    <xf numFmtId="0" fontId="4" fillId="0" borderId="17" xfId="0" applyFont="1" applyBorder="1" applyAlignment="1" applyProtection="1">
      <alignment/>
      <protection locked="0"/>
    </xf>
    <xf numFmtId="0" fontId="4" fillId="0" borderId="16" xfId="0" applyFont="1" applyBorder="1" applyAlignment="1" applyProtection="1">
      <alignment/>
      <protection locked="0"/>
    </xf>
    <xf numFmtId="0" fontId="1" fillId="0" borderId="15" xfId="0" applyFont="1" applyBorder="1" applyAlignment="1" applyProtection="1">
      <alignment/>
      <protection locked="0"/>
    </xf>
    <xf numFmtId="0" fontId="1" fillId="0" borderId="16" xfId="0" applyFont="1" applyBorder="1" applyAlignment="1" applyProtection="1">
      <alignment/>
      <protection locked="0"/>
    </xf>
    <xf numFmtId="0" fontId="6" fillId="0" borderId="16" xfId="0" applyFont="1" applyBorder="1" applyAlignment="1" applyProtection="1">
      <alignment vertical="center"/>
      <protection/>
    </xf>
    <xf numFmtId="188" fontId="0" fillId="0" borderId="0" xfId="0" applyNumberFormat="1" applyAlignment="1">
      <alignment/>
    </xf>
    <xf numFmtId="0" fontId="17" fillId="0" borderId="0" xfId="0" applyFont="1" applyAlignment="1">
      <alignment horizontal="right"/>
    </xf>
    <xf numFmtId="0" fontId="1" fillId="0" borderId="10" xfId="0" applyFont="1" applyBorder="1" applyAlignment="1">
      <alignment horizontal="left"/>
    </xf>
    <xf numFmtId="0" fontId="1" fillId="0" borderId="10" xfId="0" applyFont="1" applyBorder="1" applyAlignment="1" applyProtection="1">
      <alignment horizontal="left" vertical="center"/>
      <protection/>
    </xf>
    <xf numFmtId="210" fontId="7" fillId="0" borderId="10" xfId="0" applyNumberFormat="1" applyFont="1" applyBorder="1" applyAlignment="1" applyProtection="1">
      <alignment horizontal="center" vertical="center"/>
      <protection/>
    </xf>
    <xf numFmtId="213" fontId="7" fillId="0" borderId="10" xfId="0" applyNumberFormat="1" applyFont="1" applyBorder="1" applyAlignment="1" applyProtection="1">
      <alignment horizontal="center" vertical="center"/>
      <protection/>
    </xf>
    <xf numFmtId="0" fontId="0" fillId="0" borderId="24" xfId="0" applyBorder="1" applyAlignment="1">
      <alignment horizontal="center"/>
    </xf>
    <xf numFmtId="0" fontId="1" fillId="0" borderId="21" xfId="0" applyFont="1" applyBorder="1" applyAlignment="1" applyProtection="1">
      <alignment horizontal="center"/>
      <protection/>
    </xf>
    <xf numFmtId="0" fontId="15" fillId="0" borderId="0" xfId="0" applyFont="1" applyAlignment="1" applyProtection="1">
      <alignment/>
      <protection/>
    </xf>
    <xf numFmtId="0" fontId="0" fillId="0" borderId="0" xfId="0" applyAlignment="1" applyProtection="1">
      <alignment/>
      <protection/>
    </xf>
    <xf numFmtId="21" fontId="13" fillId="0" borderId="0" xfId="0" applyNumberFormat="1" applyFont="1" applyAlignment="1" applyProtection="1">
      <alignment/>
      <protection/>
    </xf>
    <xf numFmtId="0" fontId="1" fillId="0" borderId="21" xfId="0" applyFont="1" applyBorder="1" applyAlignment="1" applyProtection="1">
      <alignment/>
      <protection/>
    </xf>
    <xf numFmtId="0" fontId="0" fillId="0" borderId="21" xfId="0" applyFont="1" applyBorder="1" applyAlignment="1" applyProtection="1">
      <alignment/>
      <protection/>
    </xf>
    <xf numFmtId="0" fontId="1" fillId="0" borderId="21" xfId="0" applyFont="1" applyBorder="1" applyAlignment="1" applyProtection="1">
      <alignment/>
      <protection/>
    </xf>
    <xf numFmtId="0" fontId="0" fillId="0" borderId="21" xfId="0" applyFont="1" applyBorder="1" applyAlignment="1" applyProtection="1">
      <alignment/>
      <protection/>
    </xf>
    <xf numFmtId="0" fontId="1" fillId="0" borderId="11" xfId="0" applyFont="1" applyBorder="1" applyAlignment="1" applyProtection="1">
      <alignment horizontal="center"/>
      <protection/>
    </xf>
    <xf numFmtId="0" fontId="1" fillId="0" borderId="10" xfId="0" applyFont="1" applyBorder="1" applyAlignment="1" applyProtection="1">
      <alignment horizontal="center"/>
      <protection/>
    </xf>
    <xf numFmtId="0" fontId="0" fillId="0" borderId="0" xfId="0" applyNumberFormat="1" applyAlignment="1" applyProtection="1">
      <alignment/>
      <protection/>
    </xf>
    <xf numFmtId="0" fontId="11" fillId="0" borderId="10"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1" fillId="0" borderId="13"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8" fillId="0" borderId="10" xfId="0" applyFont="1" applyBorder="1" applyAlignment="1" applyProtection="1">
      <alignment horizontal="center"/>
      <protection/>
    </xf>
    <xf numFmtId="0" fontId="0" fillId="0" borderId="10" xfId="0" applyBorder="1" applyAlignment="1" applyProtection="1">
      <alignment/>
      <protection/>
    </xf>
    <xf numFmtId="0" fontId="0" fillId="0" borderId="10" xfId="0" applyBorder="1" applyAlignment="1" applyProtection="1">
      <alignment horizontal="center"/>
      <protection/>
    </xf>
    <xf numFmtId="0" fontId="0" fillId="0" borderId="10" xfId="0" applyFont="1" applyFill="1" applyBorder="1" applyAlignment="1" applyProtection="1">
      <alignment horizontal="center"/>
      <protection/>
    </xf>
    <xf numFmtId="0" fontId="0" fillId="0" borderId="10" xfId="0" applyFont="1" applyBorder="1" applyAlignment="1" applyProtection="1">
      <alignment horizontal="center"/>
      <protection/>
    </xf>
    <xf numFmtId="0" fontId="0" fillId="0" borderId="10" xfId="0" applyFont="1" applyBorder="1" applyAlignment="1" applyProtection="1">
      <alignment horizontal="center" vertical="center"/>
      <protection/>
    </xf>
    <xf numFmtId="0" fontId="1" fillId="0" borderId="0" xfId="0" applyFont="1" applyBorder="1" applyAlignment="1" applyProtection="1">
      <alignment horizontal="center"/>
      <protection/>
    </xf>
    <xf numFmtId="0" fontId="0" fillId="0" borderId="0" xfId="0" applyFont="1" applyBorder="1" applyAlignment="1" applyProtection="1">
      <alignment/>
      <protection/>
    </xf>
    <xf numFmtId="0" fontId="1" fillId="0" borderId="0" xfId="0" applyFont="1" applyBorder="1" applyAlignment="1" applyProtection="1">
      <alignment horizontal="center" vertical="center"/>
      <protection/>
    </xf>
    <xf numFmtId="0" fontId="0" fillId="0" borderId="0" xfId="0" applyFont="1" applyAlignment="1" applyProtection="1">
      <alignment/>
      <protection/>
    </xf>
    <xf numFmtId="188" fontId="1" fillId="0" borderId="0" xfId="0" applyNumberFormat="1" applyFont="1" applyFill="1" applyAlignment="1" applyProtection="1">
      <alignment horizontal="center"/>
      <protection locked="0"/>
    </xf>
    <xf numFmtId="0" fontId="1" fillId="0" borderId="0" xfId="0" applyFont="1" applyAlignment="1">
      <alignment/>
    </xf>
    <xf numFmtId="0" fontId="5" fillId="0" borderId="0" xfId="0" applyFont="1" applyBorder="1" applyAlignment="1" applyProtection="1">
      <alignment horizontal="left"/>
      <protection locked="0"/>
    </xf>
    <xf numFmtId="0" fontId="1" fillId="0" borderId="0" xfId="0" applyFont="1" applyFill="1" applyBorder="1" applyAlignment="1" applyProtection="1">
      <alignment horizontal="center" vertical="center" wrapText="1"/>
      <protection locked="0"/>
    </xf>
    <xf numFmtId="0" fontId="8" fillId="0" borderId="0" xfId="0" applyFont="1" applyAlignment="1">
      <alignment horizontal="center"/>
    </xf>
    <xf numFmtId="0" fontId="0" fillId="7" borderId="0" xfId="0" applyFill="1" applyAlignment="1" applyProtection="1">
      <alignment horizontal="center"/>
      <protection locked="0"/>
    </xf>
    <xf numFmtId="186" fontId="0" fillId="7" borderId="0" xfId="0" applyNumberFormat="1" applyFill="1" applyAlignment="1" applyProtection="1">
      <alignment horizontal="center"/>
      <protection locked="0"/>
    </xf>
    <xf numFmtId="186" fontId="0" fillId="7" borderId="0" xfId="0" applyNumberFormat="1" applyFill="1" applyAlignment="1" applyProtection="1">
      <alignment/>
      <protection locked="0"/>
    </xf>
    <xf numFmtId="0" fontId="10" fillId="0" borderId="0" xfId="0" applyFont="1" applyFill="1" applyAlignment="1">
      <alignment horizontal="left"/>
    </xf>
    <xf numFmtId="0" fontId="17" fillId="0" borderId="0" xfId="0" applyFont="1" applyAlignment="1">
      <alignment/>
    </xf>
    <xf numFmtId="0" fontId="8" fillId="0" borderId="21" xfId="0" applyFont="1" applyBorder="1" applyAlignment="1" quotePrefix="1">
      <alignment horizontal="center"/>
    </xf>
    <xf numFmtId="215" fontId="8" fillId="0" borderId="21" xfId="0" applyNumberFormat="1" applyFont="1" applyBorder="1" applyAlignment="1">
      <alignment horizontal="center"/>
    </xf>
    <xf numFmtId="0" fontId="7" fillId="0" borderId="0" xfId="0" applyFont="1" applyAlignment="1">
      <alignment/>
    </xf>
    <xf numFmtId="0" fontId="8" fillId="0" borderId="10" xfId="0" applyFont="1" applyBorder="1" applyAlignment="1">
      <alignment horizontal="left"/>
    </xf>
    <xf numFmtId="0" fontId="1" fillId="0" borderId="10" xfId="0" applyFont="1" applyBorder="1" applyAlignment="1" applyProtection="1">
      <alignment horizontal="center"/>
      <protection locked="0"/>
    </xf>
    <xf numFmtId="0" fontId="9" fillId="0" borderId="15" xfId="0" applyFont="1" applyBorder="1" applyAlignment="1" applyProtection="1">
      <alignment horizontal="left" vertical="center"/>
      <protection/>
    </xf>
    <xf numFmtId="0" fontId="9" fillId="0" borderId="17" xfId="0" applyFont="1" applyBorder="1" applyAlignment="1" applyProtection="1">
      <alignment horizontal="left" vertical="center"/>
      <protection/>
    </xf>
    <xf numFmtId="0" fontId="9" fillId="0" borderId="16" xfId="0" applyFont="1" applyBorder="1" applyAlignment="1" applyProtection="1">
      <alignment horizontal="left" vertical="center"/>
      <protection/>
    </xf>
    <xf numFmtId="188" fontId="1" fillId="0" borderId="0" xfId="0" applyNumberFormat="1" applyFont="1" applyFill="1" applyAlignment="1" applyProtection="1">
      <alignment/>
      <protection locked="0"/>
    </xf>
    <xf numFmtId="49" fontId="4" fillId="0" borderId="16" xfId="0" applyNumberFormat="1" applyFont="1" applyBorder="1" applyAlignment="1" applyProtection="1">
      <alignment horizontal="center"/>
      <protection locked="0"/>
    </xf>
    <xf numFmtId="0" fontId="14" fillId="0" borderId="15" xfId="0" applyFont="1" applyBorder="1" applyAlignment="1" applyProtection="1">
      <alignment/>
      <protection locked="0"/>
    </xf>
    <xf numFmtId="0" fontId="14" fillId="0" borderId="17" xfId="0" applyFont="1" applyBorder="1" applyAlignment="1" applyProtection="1">
      <alignment/>
      <protection locked="0"/>
    </xf>
    <xf numFmtId="0" fontId="14" fillId="0" borderId="16" xfId="0" applyFont="1" applyBorder="1" applyAlignment="1" applyProtection="1">
      <alignment/>
      <protection locked="0"/>
    </xf>
    <xf numFmtId="14" fontId="4" fillId="0" borderId="15" xfId="0" applyNumberFormat="1" applyFont="1" applyBorder="1" applyAlignment="1" applyProtection="1">
      <alignment/>
      <protection locked="0"/>
    </xf>
    <xf numFmtId="0" fontId="0" fillId="0" borderId="10" xfId="0" applyFont="1" applyBorder="1" applyAlignment="1" applyProtection="1">
      <alignment/>
      <protection locked="0"/>
    </xf>
    <xf numFmtId="0" fontId="1" fillId="0" borderId="25" xfId="0" applyFont="1" applyBorder="1" applyAlignment="1" applyProtection="1">
      <alignment/>
      <protection locked="0"/>
    </xf>
    <xf numFmtId="0" fontId="1" fillId="0" borderId="26" xfId="0" applyFont="1" applyBorder="1" applyAlignment="1" applyProtection="1">
      <alignment/>
      <protection locked="0"/>
    </xf>
    <xf numFmtId="0" fontId="1" fillId="0" borderId="11" xfId="0" applyFont="1" applyBorder="1" applyAlignment="1" applyProtection="1">
      <alignment horizontal="right"/>
      <protection locked="0"/>
    </xf>
    <xf numFmtId="0" fontId="58" fillId="0" borderId="15" xfId="0" applyFont="1" applyBorder="1" applyAlignment="1" applyProtection="1">
      <alignment horizontal="center" vertical="center"/>
      <protection/>
    </xf>
    <xf numFmtId="0" fontId="0" fillId="0" borderId="19" xfId="0" applyFont="1" applyBorder="1" applyAlignment="1" applyProtection="1">
      <alignment horizontal="center"/>
      <protection locked="0"/>
    </xf>
    <xf numFmtId="175" fontId="4" fillId="0" borderId="10" xfId="0" applyNumberFormat="1" applyFont="1" applyBorder="1" applyAlignment="1" applyProtection="1">
      <alignment horizontal="center"/>
      <protection locked="0"/>
    </xf>
    <xf numFmtId="0" fontId="8" fillId="0" borderId="27"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left" wrapText="1" indent="1"/>
    </xf>
    <xf numFmtId="49" fontId="9" fillId="0" borderId="10" xfId="0" applyNumberFormat="1" applyFont="1" applyBorder="1" applyAlignment="1" applyProtection="1">
      <alignment horizontal="center" vertical="center"/>
      <protection/>
    </xf>
    <xf numFmtId="0" fontId="0" fillId="0" borderId="0" xfId="0" applyAlignment="1">
      <alignment horizontal="right"/>
    </xf>
    <xf numFmtId="0" fontId="17" fillId="0" borderId="0" xfId="0" applyFont="1" applyAlignment="1">
      <alignment/>
    </xf>
    <xf numFmtId="0" fontId="59" fillId="0" borderId="0" xfId="0" applyFont="1" applyAlignment="1">
      <alignment horizontal="center" wrapText="1"/>
    </xf>
    <xf numFmtId="0" fontId="0" fillId="0" borderId="0" xfId="0" applyAlignment="1">
      <alignment wrapText="1"/>
    </xf>
    <xf numFmtId="0" fontId="59" fillId="0" borderId="0" xfId="0" applyFont="1" applyAlignment="1">
      <alignment horizontal="left" wrapText="1" indent="1"/>
    </xf>
    <xf numFmtId="0" fontId="0" fillId="0" borderId="0" xfId="0" applyAlignment="1">
      <alignment horizontal="left" indent="1"/>
    </xf>
    <xf numFmtId="0" fontId="46" fillId="0" borderId="0" xfId="0" applyFont="1" applyAlignment="1">
      <alignment horizontal="left" wrapText="1" indent="1"/>
    </xf>
    <xf numFmtId="0" fontId="59" fillId="0" borderId="0" xfId="0" applyFont="1" applyAlignment="1" quotePrefix="1">
      <alignment horizontal="left" wrapText="1" indent="1"/>
    </xf>
    <xf numFmtId="0" fontId="45" fillId="0" borderId="0" xfId="0" applyFont="1" applyAlignment="1">
      <alignment vertical="center"/>
    </xf>
    <xf numFmtId="0" fontId="43" fillId="0" borderId="0" xfId="0" applyFont="1" applyBorder="1" applyAlignment="1">
      <alignment horizontal="center" vertical="center"/>
    </xf>
    <xf numFmtId="0" fontId="47" fillId="0" borderId="0" xfId="0" applyFont="1" applyBorder="1" applyAlignment="1">
      <alignment vertical="center"/>
    </xf>
    <xf numFmtId="0" fontId="45" fillId="0" borderId="0" xfId="0" applyFont="1" applyBorder="1" applyAlignment="1">
      <alignment vertical="center"/>
    </xf>
    <xf numFmtId="0" fontId="44" fillId="0" borderId="0" xfId="0" applyFont="1" applyBorder="1" applyAlignment="1">
      <alignment vertical="center"/>
    </xf>
    <xf numFmtId="0" fontId="16" fillId="0" borderId="0" xfId="0" applyFont="1" applyBorder="1" applyAlignment="1">
      <alignment horizontal="center" vertical="center" wrapText="1"/>
    </xf>
    <xf numFmtId="0" fontId="16" fillId="0" borderId="0" xfId="0" applyFont="1" applyBorder="1" applyAlignment="1">
      <alignment vertical="center" wrapText="1"/>
    </xf>
    <xf numFmtId="14" fontId="45" fillId="0" borderId="0" xfId="0" applyNumberFormat="1" applyFont="1" applyFill="1" applyBorder="1" applyAlignment="1">
      <alignment vertical="center"/>
    </xf>
    <xf numFmtId="0" fontId="16" fillId="0" borderId="0" xfId="0" applyFont="1" applyFill="1" applyBorder="1" applyAlignment="1">
      <alignment vertical="center" wrapText="1"/>
    </xf>
    <xf numFmtId="49" fontId="16" fillId="0" borderId="0" xfId="0" applyNumberFormat="1" applyFont="1" applyFill="1" applyBorder="1" applyAlignment="1">
      <alignment vertical="center" wrapText="1"/>
    </xf>
    <xf numFmtId="0" fontId="48" fillId="0" borderId="0" xfId="0" applyFont="1" applyAlignment="1">
      <alignment vertical="center"/>
    </xf>
    <xf numFmtId="0" fontId="16" fillId="0" borderId="0" xfId="0" applyFont="1" applyAlignment="1">
      <alignment horizontal="right" vertical="center"/>
    </xf>
    <xf numFmtId="0" fontId="16" fillId="0" borderId="0" xfId="0" applyFont="1" applyFill="1" applyBorder="1" applyAlignment="1">
      <alignment horizontal="center" vertical="center" wrapText="1"/>
    </xf>
    <xf numFmtId="0" fontId="16" fillId="0" borderId="0" xfId="0" applyFont="1" applyAlignment="1">
      <alignment vertical="center"/>
    </xf>
    <xf numFmtId="0" fontId="47" fillId="0" borderId="0" xfId="0" applyFont="1" applyBorder="1" applyAlignment="1">
      <alignment horizontal="left" vertical="center"/>
    </xf>
    <xf numFmtId="0" fontId="45" fillId="0" borderId="10" xfId="0" applyFont="1" applyBorder="1" applyAlignment="1">
      <alignment vertical="center"/>
    </xf>
    <xf numFmtId="0" fontId="49" fillId="0" borderId="0" xfId="0" applyFont="1" applyAlignment="1">
      <alignment vertical="center"/>
    </xf>
    <xf numFmtId="0" fontId="45" fillId="0" borderId="0" xfId="0" applyFont="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47" fillId="0" borderId="0" xfId="0" applyFont="1" applyAlignment="1">
      <alignment vertical="center"/>
    </xf>
    <xf numFmtId="0" fontId="45" fillId="0" borderId="0" xfId="0" applyFont="1" applyBorder="1" applyAlignment="1">
      <alignment horizontal="left" vertical="center" indent="1"/>
    </xf>
    <xf numFmtId="0" fontId="44" fillId="0" borderId="0" xfId="0" applyFont="1" applyAlignment="1">
      <alignment vertical="center"/>
    </xf>
    <xf numFmtId="0" fontId="16" fillId="0" borderId="0" xfId="0" applyFont="1" applyBorder="1" applyAlignment="1">
      <alignment vertical="center"/>
    </xf>
    <xf numFmtId="14" fontId="45" fillId="19" borderId="0" xfId="0" applyNumberFormat="1" applyFont="1" applyFill="1" applyBorder="1" applyAlignment="1">
      <alignment horizontal="center" vertical="center"/>
    </xf>
    <xf numFmtId="0" fontId="45" fillId="0" borderId="0" xfId="0" applyFont="1" applyFill="1" applyBorder="1" applyAlignment="1">
      <alignment horizontal="left" vertical="center"/>
    </xf>
    <xf numFmtId="0" fontId="45" fillId="19" borderId="0" xfId="0" applyFont="1" applyFill="1" applyBorder="1" applyAlignment="1">
      <alignment horizontal="center" vertical="center"/>
    </xf>
    <xf numFmtId="0" fontId="16" fillId="19" borderId="0" xfId="0" applyFont="1" applyFill="1" applyAlignment="1">
      <alignment horizontal="center" vertical="center"/>
    </xf>
    <xf numFmtId="0" fontId="45" fillId="0" borderId="0" xfId="0" applyFont="1" applyFill="1" applyAlignment="1">
      <alignment vertical="center"/>
    </xf>
    <xf numFmtId="0" fontId="16" fillId="0" borderId="0" xfId="0" applyFont="1" applyFill="1" applyAlignment="1">
      <alignment horizontal="center" vertical="center"/>
    </xf>
    <xf numFmtId="0" fontId="45" fillId="0" borderId="0" xfId="0" applyFont="1" applyFill="1" applyAlignment="1">
      <alignment horizontal="center" vertical="center"/>
    </xf>
    <xf numFmtId="202" fontId="45" fillId="0" borderId="0" xfId="0" applyNumberFormat="1" applyFont="1" applyFill="1" applyAlignment="1">
      <alignment horizontal="center" vertical="center"/>
    </xf>
    <xf numFmtId="0" fontId="16" fillId="19" borderId="0" xfId="0" applyFont="1" applyFill="1" applyBorder="1" applyAlignment="1">
      <alignment horizontal="center" vertical="center"/>
    </xf>
    <xf numFmtId="0" fontId="45" fillId="0" borderId="0" xfId="0" applyFont="1" applyBorder="1" applyAlignment="1">
      <alignment horizontal="left" vertical="center"/>
    </xf>
    <xf numFmtId="0" fontId="66" fillId="20" borderId="0" xfId="0" applyFont="1" applyFill="1" applyAlignment="1">
      <alignment/>
    </xf>
    <xf numFmtId="0" fontId="8" fillId="0" borderId="0" xfId="0" applyFont="1" applyBorder="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vertical="center"/>
    </xf>
    <xf numFmtId="214" fontId="0" fillId="0" borderId="0" xfId="0" applyNumberFormat="1" applyFont="1" applyAlignment="1" applyProtection="1">
      <alignment horizontal="center"/>
      <protection/>
    </xf>
    <xf numFmtId="214" fontId="0" fillId="0" borderId="28" xfId="0" applyNumberFormat="1" applyFont="1" applyBorder="1" applyAlignment="1" applyProtection="1">
      <alignment horizontal="center"/>
      <protection/>
    </xf>
    <xf numFmtId="214" fontId="1" fillId="0" borderId="21" xfId="0" applyNumberFormat="1" applyFont="1" applyBorder="1" applyAlignment="1" applyProtection="1">
      <alignment horizontal="center"/>
      <protection/>
    </xf>
    <xf numFmtId="0" fontId="1" fillId="0" borderId="0" xfId="0" applyFont="1" applyAlignment="1" applyProtection="1">
      <alignment horizontal="center"/>
      <protection locked="0"/>
    </xf>
    <xf numFmtId="0" fontId="17" fillId="0" borderId="15" xfId="0" applyFont="1" applyBorder="1" applyAlignment="1" applyProtection="1">
      <alignment horizontal="left"/>
      <protection/>
    </xf>
    <xf numFmtId="0" fontId="17" fillId="0" borderId="10" xfId="0" applyFont="1" applyBorder="1" applyAlignment="1" applyProtection="1">
      <alignment horizontal="left"/>
      <protection/>
    </xf>
    <xf numFmtId="0" fontId="17" fillId="0" borderId="10" xfId="0" applyFont="1" applyBorder="1" applyAlignment="1" applyProtection="1">
      <alignment/>
      <protection locked="0"/>
    </xf>
    <xf numFmtId="49" fontId="17" fillId="0" borderId="10" xfId="0" applyNumberFormat="1" applyFont="1" applyBorder="1" applyAlignment="1" applyProtection="1">
      <alignment horizontal="left"/>
      <protection/>
    </xf>
    <xf numFmtId="0" fontId="7" fillId="0" borderId="10" xfId="0" applyFont="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0" fontId="1" fillId="0" borderId="19" xfId="0" applyFont="1" applyBorder="1" applyAlignment="1" applyProtection="1">
      <alignment horizontal="right" indent="1"/>
      <protection locked="0"/>
    </xf>
    <xf numFmtId="0" fontId="1" fillId="0" borderId="0" xfId="0" applyFont="1" applyBorder="1" applyAlignment="1" applyProtection="1">
      <alignment horizontal="right" indent="1"/>
      <protection locked="0"/>
    </xf>
    <xf numFmtId="0" fontId="1" fillId="0" borderId="11" xfId="0" applyFont="1" applyBorder="1" applyAlignment="1" applyProtection="1">
      <alignment horizontal="right" indent="1"/>
      <protection locked="0"/>
    </xf>
    <xf numFmtId="0" fontId="1" fillId="0" borderId="29" xfId="0" applyFont="1" applyBorder="1" applyAlignment="1" applyProtection="1">
      <alignment horizontal="center"/>
      <protection/>
    </xf>
    <xf numFmtId="0" fontId="1" fillId="0" borderId="10" xfId="0" applyFont="1" applyBorder="1" applyAlignment="1" applyProtection="1">
      <alignment horizontal="center" vertical="center" wrapText="1"/>
      <protection locked="0"/>
    </xf>
    <xf numFmtId="0" fontId="1" fillId="0" borderId="30" xfId="0" applyFont="1" applyBorder="1" applyAlignment="1" applyProtection="1">
      <alignment horizontal="center" vertical="center" wrapText="1"/>
      <protection locked="0"/>
    </xf>
    <xf numFmtId="0" fontId="1" fillId="0" borderId="31"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67" fillId="0" borderId="10" xfId="0" applyFont="1" applyBorder="1" applyAlignment="1" applyProtection="1">
      <alignment horizontal="center"/>
      <protection/>
    </xf>
    <xf numFmtId="182" fontId="7" fillId="18" borderId="10" xfId="0" applyNumberFormat="1" applyFont="1" applyFill="1" applyBorder="1" applyAlignment="1" applyProtection="1">
      <alignment horizontal="center" vertical="center"/>
      <protection locked="0"/>
    </xf>
    <xf numFmtId="0" fontId="10" fillId="0" borderId="0" xfId="0" applyFont="1" applyAlignment="1">
      <alignment horizontal="center"/>
    </xf>
    <xf numFmtId="0" fontId="7" fillId="0" borderId="15" xfId="0" applyFont="1" applyBorder="1" applyAlignment="1">
      <alignment horizontal="left" vertical="top" wrapText="1"/>
    </xf>
    <xf numFmtId="0" fontId="7" fillId="0" borderId="17" xfId="0" applyFont="1" applyBorder="1" applyAlignment="1">
      <alignment horizontal="left" vertical="top" wrapText="1"/>
    </xf>
    <xf numFmtId="0" fontId="7" fillId="0" borderId="16" xfId="0" applyFont="1" applyBorder="1" applyAlignment="1">
      <alignment horizontal="left" vertical="top" wrapText="1"/>
    </xf>
    <xf numFmtId="0" fontId="1" fillId="0" borderId="14"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xf>
    <xf numFmtId="0" fontId="9" fillId="0" borderId="10" xfId="0" applyFont="1" applyBorder="1" applyAlignment="1" applyProtection="1">
      <alignment horizontal="center" vertical="center"/>
      <protection/>
    </xf>
    <xf numFmtId="0" fontId="1" fillId="0" borderId="0" xfId="0" applyFont="1" applyAlignment="1">
      <alignment horizontal="center"/>
    </xf>
    <xf numFmtId="0" fontId="1" fillId="5" borderId="14" xfId="0" applyFont="1" applyFill="1" applyBorder="1" applyAlignment="1" applyProtection="1">
      <alignment horizontal="center" vertical="center" wrapText="1"/>
      <protection locked="0"/>
    </xf>
    <xf numFmtId="0" fontId="1" fillId="5" borderId="18" xfId="0" applyFont="1" applyFill="1" applyBorder="1" applyAlignment="1" applyProtection="1">
      <alignment horizontal="center" vertical="center" wrapText="1"/>
      <protection locked="0"/>
    </xf>
    <xf numFmtId="0" fontId="1" fillId="5" borderId="13" xfId="0" applyFont="1" applyFill="1" applyBorder="1" applyAlignment="1" applyProtection="1">
      <alignment horizontal="center" vertical="center" wrapText="1"/>
      <protection locked="0"/>
    </xf>
    <xf numFmtId="0" fontId="0" fillId="0" borderId="0" xfId="0" applyAlignment="1">
      <alignment horizontal="center"/>
    </xf>
    <xf numFmtId="0" fontId="4" fillId="0" borderId="0" xfId="0" applyFont="1" applyAlignment="1">
      <alignment horizontal="center"/>
    </xf>
    <xf numFmtId="0" fontId="11" fillId="0" borderId="14"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1" fillId="0" borderId="30" xfId="0" applyFont="1" applyBorder="1" applyAlignment="1" applyProtection="1">
      <alignment horizontal="center" vertical="center" wrapText="1"/>
      <protection locked="0"/>
    </xf>
    <xf numFmtId="0" fontId="1" fillId="0" borderId="31"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1" fillId="0" borderId="29"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4" fillId="0" borderId="0" xfId="0" applyFont="1" applyAlignment="1" applyProtection="1">
      <alignment horizontal="center"/>
      <protection locked="0"/>
    </xf>
    <xf numFmtId="0" fontId="1" fillId="0" borderId="15"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188" fontId="1" fillId="0" borderId="0" xfId="0" applyNumberFormat="1" applyFont="1" applyFill="1" applyAlignment="1" applyProtection="1">
      <alignment horizontal="center"/>
      <protection locked="0"/>
    </xf>
    <xf numFmtId="0" fontId="1" fillId="0" borderId="10" xfId="0" applyFont="1" applyBorder="1" applyAlignment="1" applyProtection="1">
      <alignment horizontal="center"/>
      <protection locked="0"/>
    </xf>
    <xf numFmtId="0" fontId="7" fillId="0" borderId="10" xfId="0" applyFont="1" applyBorder="1" applyAlignment="1" applyProtection="1">
      <alignment horizontal="center"/>
      <protection locked="0"/>
    </xf>
    <xf numFmtId="0" fontId="5" fillId="0" borderId="15" xfId="0" applyFont="1" applyBorder="1" applyAlignment="1" applyProtection="1">
      <alignment horizontal="center" wrapText="1"/>
      <protection locked="0"/>
    </xf>
    <xf numFmtId="0" fontId="5" fillId="0" borderId="17" xfId="0" applyFont="1" applyBorder="1" applyAlignment="1" applyProtection="1">
      <alignment horizontal="center" wrapText="1"/>
      <protection locked="0"/>
    </xf>
    <xf numFmtId="0" fontId="5" fillId="0" borderId="16" xfId="0" applyFont="1" applyBorder="1" applyAlignment="1" applyProtection="1">
      <alignment horizontal="center" wrapText="1"/>
      <protection locked="0"/>
    </xf>
    <xf numFmtId="0" fontId="1" fillId="0" borderId="15"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1" fillId="0" borderId="16" xfId="0" applyFont="1" applyBorder="1" applyAlignment="1" applyProtection="1">
      <alignment horizontal="center"/>
      <protection locked="0"/>
    </xf>
    <xf numFmtId="0" fontId="16" fillId="0" borderId="0" xfId="0" applyFont="1" applyAlignment="1" applyProtection="1">
      <alignment horizontal="center"/>
      <protection/>
    </xf>
    <xf numFmtId="0" fontId="16" fillId="0" borderId="27" xfId="0" applyFont="1" applyBorder="1" applyAlignment="1" applyProtection="1">
      <alignment horizontal="center"/>
      <protection/>
    </xf>
    <xf numFmtId="0" fontId="1" fillId="0" borderId="15" xfId="0" applyFont="1" applyFill="1" applyBorder="1" applyAlignment="1" applyProtection="1">
      <alignment horizontal="center" vertical="center" wrapText="1"/>
      <protection locked="0"/>
    </xf>
    <xf numFmtId="0" fontId="1" fillId="0" borderId="16" xfId="0" applyFont="1" applyFill="1" applyBorder="1" applyAlignment="1" applyProtection="1">
      <alignment horizontal="center" vertical="center" wrapText="1"/>
      <protection locked="0"/>
    </xf>
    <xf numFmtId="0" fontId="0" fillId="0" borderId="32" xfId="0" applyFont="1" applyBorder="1" applyAlignment="1" applyProtection="1">
      <alignment horizontal="center"/>
      <protection/>
    </xf>
    <xf numFmtId="0" fontId="9" fillId="0" borderId="15" xfId="0" applyFont="1" applyBorder="1" applyAlignment="1" applyProtection="1">
      <alignment horizontal="center" vertical="center"/>
      <protection/>
    </xf>
    <xf numFmtId="0" fontId="9" fillId="0" borderId="16" xfId="0" applyFont="1" applyBorder="1" applyAlignment="1" applyProtection="1">
      <alignment horizontal="center" vertical="center"/>
      <protection/>
    </xf>
    <xf numFmtId="0" fontId="9" fillId="0" borderId="15" xfId="0" applyFont="1" applyBorder="1" applyAlignment="1" applyProtection="1">
      <alignment horizontal="left" vertical="center"/>
      <protection/>
    </xf>
    <xf numFmtId="0" fontId="9" fillId="0" borderId="17" xfId="0" applyFont="1" applyBorder="1" applyAlignment="1" applyProtection="1">
      <alignment horizontal="left" vertical="center"/>
      <protection/>
    </xf>
    <xf numFmtId="0" fontId="9" fillId="0" borderId="16" xfId="0" applyFont="1" applyBorder="1" applyAlignment="1" applyProtection="1">
      <alignment horizontal="left" vertical="center"/>
      <protection/>
    </xf>
    <xf numFmtId="0" fontId="0" fillId="0" borderId="0" xfId="0" applyFont="1" applyAlignment="1" applyProtection="1">
      <alignment horizontal="left"/>
      <protection/>
    </xf>
    <xf numFmtId="0" fontId="0" fillId="0" borderId="0" xfId="0" applyFont="1" applyAlignment="1" applyProtection="1">
      <alignment horizontal="center"/>
      <protection/>
    </xf>
    <xf numFmtId="0" fontId="1" fillId="0" borderId="28" xfId="0" applyFont="1" applyBorder="1" applyAlignment="1" applyProtection="1">
      <alignment horizontal="left"/>
      <protection/>
    </xf>
    <xf numFmtId="0" fontId="0" fillId="0" borderId="20" xfId="0" applyFont="1" applyBorder="1" applyAlignment="1" applyProtection="1">
      <alignment horizontal="center"/>
      <protection/>
    </xf>
    <xf numFmtId="0" fontId="1" fillId="0" borderId="21" xfId="0" applyFont="1" applyBorder="1" applyAlignment="1" applyProtection="1">
      <alignment horizontal="left"/>
      <protection/>
    </xf>
    <xf numFmtId="0" fontId="17" fillId="0" borderId="28" xfId="0" applyFont="1" applyBorder="1" applyAlignment="1" applyProtection="1">
      <alignment horizontal="center"/>
      <protection/>
    </xf>
    <xf numFmtId="0" fontId="1" fillId="0" borderId="28" xfId="0" applyFont="1" applyBorder="1" applyAlignment="1" applyProtection="1">
      <alignment horizontal="center"/>
      <protection/>
    </xf>
    <xf numFmtId="0" fontId="1" fillId="0" borderId="21" xfId="0" applyFont="1" applyBorder="1" applyAlignment="1" applyProtection="1" quotePrefix="1">
      <alignment horizontal="center"/>
      <protection/>
    </xf>
    <xf numFmtId="0" fontId="1" fillId="0" borderId="21" xfId="0" applyFont="1" applyBorder="1" applyAlignment="1" applyProtection="1">
      <alignment horizontal="center"/>
      <protection/>
    </xf>
    <xf numFmtId="0" fontId="1" fillId="0" borderId="19" xfId="0" applyFont="1" applyBorder="1" applyAlignment="1" applyProtection="1">
      <alignment horizontal="center" vertical="center" wrapText="1"/>
      <protection/>
    </xf>
    <xf numFmtId="0" fontId="1" fillId="0" borderId="29" xfId="0" applyFont="1" applyBorder="1" applyAlignment="1" applyProtection="1">
      <alignment horizontal="center" vertical="center" wrapText="1"/>
      <protection/>
    </xf>
    <xf numFmtId="188" fontId="1" fillId="0" borderId="28" xfId="0" applyNumberFormat="1" applyFont="1" applyFill="1" applyBorder="1" applyAlignment="1" applyProtection="1">
      <alignment horizontal="center"/>
      <protection/>
    </xf>
    <xf numFmtId="0" fontId="0" fillId="0" borderId="28" xfId="0" applyFont="1" applyBorder="1" applyAlignment="1" applyProtection="1">
      <alignment horizontal="center"/>
      <protection/>
    </xf>
    <xf numFmtId="0" fontId="1" fillId="0" borderId="0" xfId="0" applyFont="1" applyAlignment="1" applyProtection="1">
      <alignment horizontal="center" vertical="center"/>
      <protection/>
    </xf>
    <xf numFmtId="0" fontId="1" fillId="0" borderId="15" xfId="0" applyFont="1" applyBorder="1" applyAlignment="1" applyProtection="1">
      <alignment horizontal="center"/>
      <protection/>
    </xf>
    <xf numFmtId="0" fontId="1" fillId="0" borderId="17" xfId="0" applyFont="1" applyBorder="1" applyAlignment="1" applyProtection="1">
      <alignment horizontal="center"/>
      <protection/>
    </xf>
    <xf numFmtId="0" fontId="1" fillId="0" borderId="17" xfId="0" applyFont="1" applyBorder="1" applyAlignment="1" applyProtection="1">
      <alignment horizontal="center" vertical="center"/>
      <protection/>
    </xf>
    <xf numFmtId="0" fontId="1" fillId="0" borderId="16" xfId="0" applyFont="1" applyBorder="1" applyAlignment="1" applyProtection="1">
      <alignment horizontal="center" vertical="center"/>
      <protection/>
    </xf>
    <xf numFmtId="0" fontId="1" fillId="0" borderId="33" xfId="0" applyFont="1" applyBorder="1" applyAlignment="1" applyProtection="1">
      <alignment horizontal="left" vertical="top"/>
      <protection/>
    </xf>
    <xf numFmtId="0" fontId="5" fillId="0" borderId="15" xfId="0" applyFont="1" applyBorder="1" applyAlignment="1" applyProtection="1">
      <alignment horizontal="center"/>
      <protection/>
    </xf>
    <xf numFmtId="0" fontId="5" fillId="0" borderId="16" xfId="0" applyFont="1" applyBorder="1" applyAlignment="1" applyProtection="1">
      <alignment horizontal="center"/>
      <protection/>
    </xf>
    <xf numFmtId="0" fontId="1" fillId="0" borderId="15" xfId="0" applyFont="1" applyBorder="1" applyAlignment="1" applyProtection="1">
      <alignment horizontal="center" vertical="center" wrapText="1"/>
      <protection/>
    </xf>
    <xf numFmtId="0" fontId="1" fillId="0" borderId="17" xfId="0" applyFont="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xf>
    <xf numFmtId="185" fontId="14" fillId="0" borderId="10" xfId="0" applyNumberFormat="1" applyFont="1" applyBorder="1" applyAlignment="1" applyProtection="1">
      <alignment horizontal="center"/>
      <protection/>
    </xf>
    <xf numFmtId="0" fontId="1" fillId="0" borderId="10" xfId="0" applyFont="1" applyBorder="1" applyAlignment="1" applyProtection="1">
      <alignment horizontal="center"/>
      <protection/>
    </xf>
    <xf numFmtId="0" fontId="0" fillId="0" borderId="24" xfId="0" applyBorder="1" applyAlignment="1">
      <alignment horizontal="center"/>
    </xf>
    <xf numFmtId="0" fontId="0" fillId="0" borderId="34" xfId="0" applyBorder="1" applyAlignment="1">
      <alignment horizontal="center"/>
    </xf>
    <xf numFmtId="0" fontId="1" fillId="0" borderId="0" xfId="0" applyFont="1" applyAlignment="1" quotePrefix="1">
      <alignment horizontal="left"/>
    </xf>
    <xf numFmtId="0" fontId="1" fillId="0" borderId="0" xfId="0" applyFont="1" applyAlignment="1">
      <alignment horizontal="left"/>
    </xf>
    <xf numFmtId="0" fontId="56" fillId="0" borderId="0" xfId="0" applyFont="1" applyAlignment="1">
      <alignment horizontal="center" vertical="center"/>
    </xf>
    <xf numFmtId="0" fontId="56" fillId="0" borderId="0" xfId="0" applyFont="1" applyAlignment="1" quotePrefix="1">
      <alignment horizontal="center" vertical="center"/>
    </xf>
    <xf numFmtId="0" fontId="1" fillId="0" borderId="28" xfId="0" applyFont="1" applyBorder="1" applyAlignment="1">
      <alignment horizontal="center"/>
    </xf>
    <xf numFmtId="0" fontId="1" fillId="0" borderId="21" xfId="0" applyFont="1" applyBorder="1" applyAlignment="1">
      <alignment horizontal="left"/>
    </xf>
    <xf numFmtId="0" fontId="0" fillId="0" borderId="21" xfId="0" applyBorder="1" applyAlignment="1">
      <alignment horizontal="left"/>
    </xf>
    <xf numFmtId="0" fontId="1" fillId="0" borderId="0" xfId="0" applyFont="1" applyAlignment="1" quotePrefix="1">
      <alignment horizontal="center" vertical="center" wrapText="1"/>
    </xf>
    <xf numFmtId="0" fontId="4" fillId="0" borderId="27" xfId="0" applyFont="1" applyBorder="1" applyAlignment="1">
      <alignment horizontal="center"/>
    </xf>
    <xf numFmtId="0" fontId="54" fillId="0" borderId="22" xfId="0" applyFont="1" applyBorder="1" applyAlignment="1">
      <alignment horizontal="center"/>
    </xf>
    <xf numFmtId="0" fontId="54" fillId="0" borderId="0" xfId="0" applyFont="1" applyBorder="1" applyAlignment="1">
      <alignment horizontal="center"/>
    </xf>
    <xf numFmtId="0" fontId="55" fillId="0" borderId="22" xfId="0" applyFont="1" applyBorder="1" applyAlignment="1">
      <alignment horizontal="center"/>
    </xf>
    <xf numFmtId="0" fontId="55" fillId="0" borderId="27" xfId="0" applyFont="1" applyBorder="1" applyAlignment="1">
      <alignment horizontal="center"/>
    </xf>
    <xf numFmtId="0" fontId="53" fillId="0" borderId="0" xfId="0" applyFont="1" applyAlignment="1">
      <alignment horizontal="center" vertical="top"/>
    </xf>
    <xf numFmtId="203" fontId="4" fillId="0" borderId="35" xfId="0" applyNumberFormat="1" applyFont="1" applyBorder="1" applyAlignment="1">
      <alignment horizontal="center" vertical="center"/>
    </xf>
    <xf numFmtId="203" fontId="4" fillId="0" borderId="36" xfId="0" applyNumberFormat="1" applyFont="1" applyBorder="1" applyAlignment="1">
      <alignment horizontal="center" vertical="center"/>
    </xf>
    <xf numFmtId="202" fontId="0" fillId="0" borderId="20" xfId="0" applyNumberFormat="1" applyBorder="1" applyAlignment="1">
      <alignment horizontal="left"/>
    </xf>
    <xf numFmtId="0" fontId="1" fillId="0" borderId="28" xfId="0" applyFont="1" applyBorder="1" applyAlignment="1">
      <alignment horizontal="left"/>
    </xf>
    <xf numFmtId="0" fontId="51" fillId="0" borderId="0" xfId="0" applyFont="1" applyAlignment="1">
      <alignment horizontal="center"/>
    </xf>
    <xf numFmtId="0" fontId="52" fillId="0" borderId="0" xfId="0" applyFont="1" applyAlignment="1">
      <alignment horizontal="center"/>
    </xf>
    <xf numFmtId="0" fontId="15" fillId="0" borderId="0" xfId="0" applyFont="1" applyAlignment="1">
      <alignment horizontal="center"/>
    </xf>
    <xf numFmtId="0" fontId="12" fillId="0" borderId="0" xfId="0" applyFont="1" applyAlignment="1">
      <alignment horizontal="center"/>
    </xf>
    <xf numFmtId="0" fontId="2" fillId="0" borderId="0" xfId="0" applyFont="1" applyBorder="1" applyAlignment="1">
      <alignment horizontal="center" vertical="top" wrapText="1"/>
    </xf>
    <xf numFmtId="0" fontId="5" fillId="0" borderId="30" xfId="0" applyFont="1" applyBorder="1" applyAlignment="1">
      <alignment horizontal="left" vertical="top"/>
    </xf>
    <xf numFmtId="0" fontId="5" fillId="0" borderId="31" xfId="0" applyFont="1" applyBorder="1" applyAlignment="1">
      <alignment horizontal="left" vertical="top"/>
    </xf>
    <xf numFmtId="0" fontId="5" fillId="0" borderId="22" xfId="0" applyFont="1" applyBorder="1" applyAlignment="1">
      <alignment horizontal="left" vertical="top"/>
    </xf>
    <xf numFmtId="0" fontId="5" fillId="0" borderId="27" xfId="0" applyFont="1" applyBorder="1" applyAlignment="1">
      <alignment horizontal="left" vertical="top"/>
    </xf>
    <xf numFmtId="0" fontId="5" fillId="0" borderId="19" xfId="0" applyFont="1" applyBorder="1" applyAlignment="1">
      <alignment horizontal="left" vertical="top"/>
    </xf>
    <xf numFmtId="0" fontId="5" fillId="0" borderId="29" xfId="0" applyFont="1" applyBorder="1" applyAlignment="1">
      <alignment horizontal="left" vertical="top"/>
    </xf>
    <xf numFmtId="0" fontId="5" fillId="0" borderId="33" xfId="0" applyFont="1" applyBorder="1" applyAlignment="1">
      <alignment horizontal="left" vertical="top"/>
    </xf>
    <xf numFmtId="0" fontId="5" fillId="0" borderId="0" xfId="0" applyFont="1" applyBorder="1" applyAlignment="1">
      <alignment horizontal="left" vertical="top"/>
    </xf>
    <xf numFmtId="0" fontId="5" fillId="0" borderId="11" xfId="0" applyFont="1" applyBorder="1" applyAlignment="1">
      <alignment horizontal="left" vertical="top"/>
    </xf>
    <xf numFmtId="0" fontId="5" fillId="0" borderId="14" xfId="0" applyFont="1" applyBorder="1" applyAlignment="1">
      <alignment horizontal="left" vertical="top"/>
    </xf>
    <xf numFmtId="0" fontId="5" fillId="0" borderId="18" xfId="0" applyFont="1" applyBorder="1" applyAlignment="1">
      <alignment horizontal="left" vertical="top"/>
    </xf>
    <xf numFmtId="0" fontId="5" fillId="0" borderId="13" xfId="0" applyFont="1" applyBorder="1" applyAlignment="1">
      <alignment horizontal="left" vertical="top"/>
    </xf>
    <xf numFmtId="0" fontId="8" fillId="0" borderId="14" xfId="0" applyFont="1" applyBorder="1" applyAlignment="1">
      <alignment horizontal="center"/>
    </xf>
    <xf numFmtId="0" fontId="8" fillId="0" borderId="13" xfId="0" applyFont="1" applyBorder="1" applyAlignment="1">
      <alignment horizontal="center"/>
    </xf>
    <xf numFmtId="0" fontId="8" fillId="0" borderId="19" xfId="0" applyFont="1" applyBorder="1" applyAlignment="1">
      <alignment horizontal="center" vertical="center"/>
    </xf>
    <xf numFmtId="0" fontId="8" fillId="0" borderId="11" xfId="0" applyFont="1" applyBorder="1" applyAlignment="1">
      <alignment horizontal="center" vertical="center"/>
    </xf>
    <xf numFmtId="0" fontId="8" fillId="0" borderId="29"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vertical="center"/>
    </xf>
    <xf numFmtId="0" fontId="5" fillId="0" borderId="31"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3" xfId="0" applyFont="1" applyBorder="1" applyAlignment="1">
      <alignment horizontal="center" vertical="center"/>
    </xf>
    <xf numFmtId="0" fontId="5" fillId="0" borderId="30" xfId="0" applyFont="1" applyBorder="1" applyAlignment="1">
      <alignment horizontal="left" wrapText="1" indent="1"/>
    </xf>
    <xf numFmtId="0" fontId="5" fillId="0" borderId="33" xfId="0" applyFont="1" applyBorder="1" applyAlignment="1">
      <alignment horizontal="left" wrapText="1" indent="1"/>
    </xf>
    <xf numFmtId="0" fontId="5" fillId="0" borderId="31" xfId="0" applyFont="1" applyBorder="1" applyAlignment="1">
      <alignment horizontal="left" wrapText="1" indent="1"/>
    </xf>
    <xf numFmtId="0" fontId="5" fillId="0" borderId="19" xfId="0" applyFont="1" applyBorder="1" applyAlignment="1">
      <alignment horizontal="left" wrapText="1" indent="1"/>
    </xf>
    <xf numFmtId="0" fontId="5" fillId="0" borderId="11" xfId="0" applyFont="1" applyBorder="1" applyAlignment="1">
      <alignment horizontal="left" wrapText="1" indent="1"/>
    </xf>
    <xf numFmtId="0" fontId="5" fillId="0" borderId="29" xfId="0" applyFont="1" applyBorder="1" applyAlignment="1">
      <alignment horizontal="left" wrapText="1" indent="1"/>
    </xf>
    <xf numFmtId="0" fontId="5" fillId="0" borderId="19" xfId="0" applyFont="1" applyBorder="1" applyAlignment="1">
      <alignment horizontal="center" vertical="center"/>
    </xf>
    <xf numFmtId="0" fontId="5" fillId="0" borderId="11"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8" fillId="0" borderId="31" xfId="0" applyFont="1" applyBorder="1" applyAlignment="1">
      <alignment horizontal="center" vertical="center"/>
    </xf>
    <xf numFmtId="0" fontId="17" fillId="0" borderId="15"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6" xfId="0" applyFont="1" applyBorder="1" applyAlignment="1">
      <alignment horizontal="center" vertical="center" wrapText="1"/>
    </xf>
    <xf numFmtId="0" fontId="47" fillId="0" borderId="0" xfId="0" applyFont="1" applyBorder="1" applyAlignment="1">
      <alignment horizontal="left" wrapText="1"/>
    </xf>
    <xf numFmtId="16" fontId="2" fillId="0" borderId="0" xfId="0" applyNumberFormat="1" applyFont="1" applyAlignment="1">
      <alignment horizontal="center" vertical="center"/>
    </xf>
    <xf numFmtId="0" fontId="2" fillId="0" borderId="0" xfId="0" applyFont="1" applyAlignment="1">
      <alignment horizontal="center" vertical="center"/>
    </xf>
    <xf numFmtId="0" fontId="8" fillId="0" borderId="30" xfId="0" applyFont="1" applyBorder="1" applyAlignment="1">
      <alignment horizontal="center" vertical="center"/>
    </xf>
    <xf numFmtId="0" fontId="8" fillId="0" borderId="33" xfId="0" applyFont="1" applyBorder="1" applyAlignment="1">
      <alignment horizontal="center" vertical="center"/>
    </xf>
    <xf numFmtId="0" fontId="8" fillId="0" borderId="15" xfId="0" applyFont="1" applyBorder="1" applyAlignment="1">
      <alignment horizontal="left"/>
    </xf>
    <xf numFmtId="0" fontId="8" fillId="0" borderId="16" xfId="0" applyFont="1" applyBorder="1" applyAlignment="1">
      <alignment horizontal="left"/>
    </xf>
    <xf numFmtId="0" fontId="0" fillId="0" borderId="19" xfId="0" applyFont="1" applyBorder="1" applyAlignment="1">
      <alignment horizontal="left" wrapText="1"/>
    </xf>
    <xf numFmtId="0" fontId="0" fillId="0" borderId="11" xfId="0" applyFont="1" applyBorder="1" applyAlignment="1" quotePrefix="1">
      <alignment horizontal="left" wrapText="1"/>
    </xf>
    <xf numFmtId="0" fontId="0" fillId="0" borderId="29" xfId="0" applyFont="1" applyBorder="1" applyAlignment="1" quotePrefix="1">
      <alignment horizontal="left" wrapText="1"/>
    </xf>
    <xf numFmtId="14" fontId="8" fillId="0" borderId="15" xfId="0" applyNumberFormat="1" applyFont="1" applyBorder="1" applyAlignment="1">
      <alignment horizontal="left"/>
    </xf>
    <xf numFmtId="14" fontId="8" fillId="0" borderId="17" xfId="0" applyNumberFormat="1" applyFont="1" applyBorder="1" applyAlignment="1">
      <alignment horizontal="left"/>
    </xf>
    <xf numFmtId="14" fontId="8" fillId="0" borderId="16" xfId="0" applyNumberFormat="1" applyFont="1" applyBorder="1" applyAlignment="1">
      <alignment horizontal="left"/>
    </xf>
    <xf numFmtId="0" fontId="5" fillId="0" borderId="30" xfId="0" applyFont="1" applyBorder="1" applyAlignment="1">
      <alignment horizontal="center"/>
    </xf>
    <xf numFmtId="0" fontId="5" fillId="0" borderId="33" xfId="0" applyFont="1" applyBorder="1" applyAlignment="1">
      <alignment horizontal="center"/>
    </xf>
    <xf numFmtId="0" fontId="5" fillId="0" borderId="31" xfId="0" applyFont="1" applyBorder="1" applyAlignment="1">
      <alignment horizontal="center"/>
    </xf>
    <xf numFmtId="0" fontId="5" fillId="0" borderId="22" xfId="0" applyFont="1" applyBorder="1" applyAlignment="1">
      <alignment horizontal="center"/>
    </xf>
    <xf numFmtId="0" fontId="5" fillId="0" borderId="0" xfId="0" applyFont="1" applyBorder="1" applyAlignment="1">
      <alignment horizontal="center"/>
    </xf>
    <xf numFmtId="0" fontId="5" fillId="0" borderId="27" xfId="0" applyFont="1" applyBorder="1" applyAlignment="1">
      <alignment horizontal="center"/>
    </xf>
    <xf numFmtId="0" fontId="0" fillId="0" borderId="19" xfId="0" applyBorder="1" applyAlignment="1">
      <alignment horizontal="center"/>
    </xf>
    <xf numFmtId="0" fontId="0" fillId="0" borderId="11" xfId="0" applyBorder="1" applyAlignment="1">
      <alignment horizontal="center"/>
    </xf>
    <xf numFmtId="0" fontId="0" fillId="0" borderId="29" xfId="0" applyBorder="1" applyAlignment="1">
      <alignment horizontal="center"/>
    </xf>
    <xf numFmtId="0" fontId="1" fillId="0" borderId="30" xfId="0" applyFont="1" applyBorder="1" applyAlignment="1">
      <alignment horizontal="center" wrapText="1"/>
    </xf>
    <xf numFmtId="0" fontId="1" fillId="0" borderId="31" xfId="0" applyFont="1" applyBorder="1" applyAlignment="1">
      <alignment horizontal="center" wrapText="1"/>
    </xf>
    <xf numFmtId="0" fontId="1" fillId="0" borderId="19" xfId="0" applyFont="1" applyBorder="1" applyAlignment="1">
      <alignment horizontal="center" wrapText="1"/>
    </xf>
    <xf numFmtId="0" fontId="1" fillId="0" borderId="29" xfId="0" applyFont="1" applyBorder="1" applyAlignment="1">
      <alignment horizontal="center" wrapText="1"/>
    </xf>
    <xf numFmtId="0" fontId="45" fillId="19" borderId="0" xfId="0" applyFont="1" applyFill="1" applyBorder="1" applyAlignment="1">
      <alignment horizontal="left" vertical="top" wrapText="1"/>
    </xf>
    <xf numFmtId="0" fontId="47" fillId="0" borderId="0" xfId="0" applyFont="1" applyBorder="1" applyAlignment="1">
      <alignment horizontal="left" vertical="center"/>
    </xf>
    <xf numFmtId="14" fontId="45" fillId="19" borderId="0" xfId="0" applyNumberFormat="1" applyFont="1" applyFill="1" applyAlignment="1">
      <alignment horizontal="center" vertical="center"/>
    </xf>
    <xf numFmtId="0" fontId="44" fillId="0" borderId="0" xfId="0" applyFont="1" applyAlignment="1">
      <alignment horizontal="center" vertical="center" wrapText="1"/>
    </xf>
    <xf numFmtId="0" fontId="45" fillId="0" borderId="15" xfId="0" applyFont="1" applyBorder="1" applyAlignment="1">
      <alignment horizontal="left" vertical="center" indent="1"/>
    </xf>
    <xf numFmtId="0" fontId="45" fillId="0" borderId="17" xfId="0" applyFont="1" applyBorder="1" applyAlignment="1">
      <alignment horizontal="left" vertical="center" indent="1"/>
    </xf>
    <xf numFmtId="0" fontId="45" fillId="0" borderId="16" xfId="0" applyFont="1" applyBorder="1" applyAlignment="1">
      <alignment horizontal="left" vertical="center" indent="1"/>
    </xf>
    <xf numFmtId="0" fontId="43" fillId="0" borderId="33" xfId="0" applyFont="1" applyBorder="1" applyAlignment="1">
      <alignment horizontal="center" vertical="center"/>
    </xf>
    <xf numFmtId="0" fontId="43" fillId="0" borderId="0" xfId="0" applyFont="1" applyBorder="1" applyAlignment="1">
      <alignment horizontal="center" vertical="center"/>
    </xf>
    <xf numFmtId="0" fontId="47" fillId="0" borderId="0" xfId="0" applyFont="1" applyBorder="1" applyAlignment="1">
      <alignment horizontal="left" vertical="center" wrapText="1"/>
    </xf>
    <xf numFmtId="0" fontId="16" fillId="0" borderId="0" xfId="0" applyFont="1" applyAlignment="1">
      <alignment horizontal="center" vertical="center"/>
    </xf>
    <xf numFmtId="0" fontId="45" fillId="19" borderId="0" xfId="0" applyFont="1" applyFill="1" applyAlignment="1">
      <alignment horizontal="center" vertical="center"/>
    </xf>
    <xf numFmtId="202" fontId="45" fillId="19" borderId="0" xfId="0" applyNumberFormat="1" applyFont="1" applyFill="1" applyAlignment="1">
      <alignment horizontal="center" vertical="center"/>
    </xf>
    <xf numFmtId="0" fontId="45" fillId="0" borderId="15" xfId="0" applyFont="1" applyBorder="1" applyAlignment="1">
      <alignment horizontal="center" vertical="center"/>
    </xf>
    <xf numFmtId="0" fontId="45" fillId="0" borderId="17" xfId="0" applyFont="1" applyBorder="1" applyAlignment="1">
      <alignment horizontal="center" vertical="center"/>
    </xf>
    <xf numFmtId="0" fontId="45" fillId="0" borderId="16" xfId="0" applyFont="1" applyBorder="1" applyAlignment="1">
      <alignment horizontal="center" vertical="center"/>
    </xf>
    <xf numFmtId="0" fontId="45" fillId="19" borderId="0" xfId="0" applyFont="1" applyFill="1" applyBorder="1" applyAlignment="1">
      <alignment horizontal="left" vertical="center"/>
    </xf>
    <xf numFmtId="0" fontId="16" fillId="0" borderId="0" xfId="0" applyFont="1" applyBorder="1" applyAlignment="1">
      <alignment horizontal="center" vertical="center" wrapText="1"/>
    </xf>
    <xf numFmtId="0" fontId="16" fillId="19" borderId="0" xfId="0" applyFont="1" applyFill="1" applyBorder="1" applyAlignment="1">
      <alignment horizontal="left" vertical="center"/>
    </xf>
    <xf numFmtId="14" fontId="16" fillId="19" borderId="0" xfId="0" applyNumberFormat="1" applyFont="1" applyFill="1" applyBorder="1" applyAlignment="1">
      <alignment horizontal="left" vertical="center"/>
    </xf>
    <xf numFmtId="0" fontId="16" fillId="0" borderId="0" xfId="0" applyFont="1" applyAlignment="1">
      <alignment horizontal="right" vertical="center"/>
    </xf>
    <xf numFmtId="0" fontId="43" fillId="0" borderId="0" xfId="0" applyFont="1" applyAlignment="1">
      <alignment horizontal="center" vertical="center"/>
    </xf>
    <xf numFmtId="0" fontId="44" fillId="0" borderId="0" xfId="0" applyFont="1" applyAlignment="1">
      <alignment horizontal="center" vertic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7">
    <dxf>
      <font>
        <b val="0"/>
        <i val="0"/>
        <color auto="1"/>
      </font>
      <fill>
        <patternFill>
          <bgColor indexed="43"/>
        </patternFill>
      </fill>
    </dxf>
    <dxf>
      <font>
        <color indexed="9"/>
      </font>
    </dxf>
    <dxf>
      <font>
        <b val="0"/>
        <i val="0"/>
        <color auto="1"/>
      </font>
      <fill>
        <patternFill>
          <bgColor indexed="43"/>
        </patternFill>
      </fill>
    </dxf>
    <dxf>
      <font>
        <color indexed="9"/>
      </font>
    </dxf>
    <dxf>
      <font>
        <strike/>
        <color indexed="9"/>
      </font>
    </dxf>
    <dxf>
      <font>
        <color indexed="43"/>
      </font>
    </dxf>
    <dxf>
      <fill>
        <patternFill>
          <bgColor indexed="3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xdr:row>
      <xdr:rowOff>152400</xdr:rowOff>
    </xdr:from>
    <xdr:to>
      <xdr:col>7</xdr:col>
      <xdr:colOff>0</xdr:colOff>
      <xdr:row>3</xdr:row>
      <xdr:rowOff>66675</xdr:rowOff>
    </xdr:to>
    <xdr:sp macro="[0]!Inscription_Rectangle3_QuandClic">
      <xdr:nvSpPr>
        <xdr:cNvPr id="1" name="Rectangle 3"/>
        <xdr:cNvSpPr>
          <a:spLocks/>
        </xdr:cNvSpPr>
      </xdr:nvSpPr>
      <xdr:spPr>
        <a:xfrm>
          <a:off x="6886575" y="647700"/>
          <a:ext cx="0" cy="1619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FIN DE LIAISON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409575</xdr:colOff>
      <xdr:row>4</xdr:row>
      <xdr:rowOff>161925</xdr:rowOff>
    </xdr:from>
    <xdr:to>
      <xdr:col>40</xdr:col>
      <xdr:colOff>409575</xdr:colOff>
      <xdr:row>7</xdr:row>
      <xdr:rowOff>123825</xdr:rowOff>
    </xdr:to>
    <xdr:sp macro="[0]!Module1.PE22">
      <xdr:nvSpPr>
        <xdr:cNvPr id="1" name="Rectangle 19"/>
        <xdr:cNvSpPr>
          <a:spLocks/>
        </xdr:cNvSpPr>
      </xdr:nvSpPr>
      <xdr:spPr>
        <a:xfrm>
          <a:off x="13115925" y="1143000"/>
          <a:ext cx="1524000" cy="5334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PRIX D'EQUIPE
</a:t>
          </a:r>
          <a:r>
            <a:rPr lang="en-US" cap="none" sz="1000" b="1" i="0" u="none" baseline="0">
              <a:solidFill>
                <a:srgbClr val="000000"/>
              </a:solidFill>
              <a:latin typeface="Arial"/>
              <a:ea typeface="Arial"/>
              <a:cs typeface="Arial"/>
            </a:rPr>
            <a:t>2 HOMMES
</a:t>
          </a:r>
          <a:r>
            <a:rPr lang="en-US" cap="none" sz="1000" b="1" i="0" u="none" baseline="0">
              <a:solidFill>
                <a:srgbClr val="000000"/>
              </a:solidFill>
              <a:latin typeface="Arial"/>
              <a:ea typeface="Arial"/>
              <a:cs typeface="Arial"/>
            </a:rPr>
            <a:t>AU TEMPS</a:t>
          </a:r>
        </a:p>
      </xdr:txBody>
    </xdr:sp>
    <xdr:clientData/>
  </xdr:twoCellAnchor>
  <xdr:twoCellAnchor>
    <xdr:from>
      <xdr:col>38</xdr:col>
      <xdr:colOff>733425</xdr:colOff>
      <xdr:row>9</xdr:row>
      <xdr:rowOff>95250</xdr:rowOff>
    </xdr:from>
    <xdr:to>
      <xdr:col>40</xdr:col>
      <xdr:colOff>733425</xdr:colOff>
      <xdr:row>12</xdr:row>
      <xdr:rowOff>47625</xdr:rowOff>
    </xdr:to>
    <xdr:sp macro="[0]!PE3H">
      <xdr:nvSpPr>
        <xdr:cNvPr id="2" name="Rectangle 20"/>
        <xdr:cNvSpPr>
          <a:spLocks/>
        </xdr:cNvSpPr>
      </xdr:nvSpPr>
      <xdr:spPr>
        <a:xfrm>
          <a:off x="13439775" y="2028825"/>
          <a:ext cx="1524000" cy="5238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PRIX D'EQUIPE
</a:t>
          </a:r>
          <a:r>
            <a:rPr lang="en-US" cap="none" sz="1000" b="1" i="0" u="none" baseline="0">
              <a:solidFill>
                <a:srgbClr val="000000"/>
              </a:solidFill>
              <a:latin typeface="Arial"/>
              <a:ea typeface="Arial"/>
              <a:cs typeface="Arial"/>
            </a:rPr>
            <a:t>3 HOMMES
</a:t>
          </a:r>
          <a:r>
            <a:rPr lang="en-US" cap="none" sz="1000" b="1" i="0" u="none" baseline="0">
              <a:solidFill>
                <a:srgbClr val="000000"/>
              </a:solidFill>
              <a:latin typeface="Arial"/>
              <a:ea typeface="Arial"/>
              <a:cs typeface="Arial"/>
            </a:rPr>
            <a:t>AUX POINTS</a:t>
          </a:r>
        </a:p>
      </xdr:txBody>
    </xdr:sp>
    <xdr:clientData/>
  </xdr:twoCellAnchor>
  <xdr:twoCellAnchor>
    <xdr:from>
      <xdr:col>39</xdr:col>
      <xdr:colOff>9525</xdr:colOff>
      <xdr:row>13</xdr:row>
      <xdr:rowOff>76200</xdr:rowOff>
    </xdr:from>
    <xdr:to>
      <xdr:col>41</xdr:col>
      <xdr:colOff>9525</xdr:colOff>
      <xdr:row>16</xdr:row>
      <xdr:rowOff>28575</xdr:rowOff>
    </xdr:to>
    <xdr:sp macro="[0]!Rectangle29_QuandClic">
      <xdr:nvSpPr>
        <xdr:cNvPr id="3" name="Rectangle 30"/>
        <xdr:cNvSpPr>
          <a:spLocks/>
        </xdr:cNvSpPr>
      </xdr:nvSpPr>
      <xdr:spPr>
        <a:xfrm>
          <a:off x="13477875" y="2771775"/>
          <a:ext cx="1524000" cy="5238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PRIX D EQUIPE
</a:t>
          </a:r>
          <a:r>
            <a:rPr lang="en-US" cap="none" sz="1000" b="1" i="0" u="none" baseline="0">
              <a:solidFill>
                <a:srgbClr val="000000"/>
              </a:solidFill>
              <a:latin typeface="Arial"/>
              <a:ea typeface="Arial"/>
              <a:cs typeface="Arial"/>
            </a:rPr>
            <a:t>3 HOMMES
</a:t>
          </a:r>
          <a:r>
            <a:rPr lang="en-US" cap="none" sz="1000" b="1" i="0" u="none" baseline="0">
              <a:solidFill>
                <a:srgbClr val="000000"/>
              </a:solidFill>
              <a:latin typeface="Arial"/>
              <a:ea typeface="Arial"/>
              <a:cs typeface="Arial"/>
            </a:rPr>
            <a:t>AU TEMPS</a:t>
          </a:r>
        </a:p>
      </xdr:txBody>
    </xdr:sp>
    <xdr:clientData/>
  </xdr:twoCellAnchor>
  <xdr:twoCellAnchor>
    <xdr:from>
      <xdr:col>38</xdr:col>
      <xdr:colOff>419100</xdr:colOff>
      <xdr:row>1</xdr:row>
      <xdr:rowOff>295275</xdr:rowOff>
    </xdr:from>
    <xdr:to>
      <xdr:col>40</xdr:col>
      <xdr:colOff>419100</xdr:colOff>
      <xdr:row>4</xdr:row>
      <xdr:rowOff>19050</xdr:rowOff>
    </xdr:to>
    <xdr:sp macro="[0]!Rectangle32_QuandClic">
      <xdr:nvSpPr>
        <xdr:cNvPr id="4" name="Rectangle 32"/>
        <xdr:cNvSpPr>
          <a:spLocks/>
        </xdr:cNvSpPr>
      </xdr:nvSpPr>
      <xdr:spPr>
        <a:xfrm>
          <a:off x="13125450" y="485775"/>
          <a:ext cx="1524000" cy="5143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PRIX D EQUIPE
</a:t>
          </a:r>
          <a:r>
            <a:rPr lang="en-US" cap="none" sz="1000" b="1" i="0" u="none" baseline="0">
              <a:solidFill>
                <a:srgbClr val="000000"/>
              </a:solidFill>
              <a:latin typeface="Arial"/>
              <a:ea typeface="Arial"/>
              <a:cs typeface="Arial"/>
            </a:rPr>
            <a:t>2 HOMMES
</a:t>
          </a:r>
          <a:r>
            <a:rPr lang="en-US" cap="none" sz="1000" b="1" i="0" u="none" baseline="0">
              <a:solidFill>
                <a:srgbClr val="000000"/>
              </a:solidFill>
              <a:latin typeface="Arial"/>
              <a:ea typeface="Arial"/>
              <a:cs typeface="Arial"/>
            </a:rPr>
            <a:t>AUX POINTS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6"/>
  <dimension ref="A1:A21"/>
  <sheetViews>
    <sheetView zoomScalePageLayoutView="0" workbookViewId="0" topLeftCell="A1">
      <selection activeCell="A2" sqref="A2"/>
    </sheetView>
  </sheetViews>
  <sheetFormatPr defaultColWidth="11.421875" defaultRowHeight="12.75"/>
  <cols>
    <col min="1" max="1" width="124.7109375" style="0" customWidth="1"/>
  </cols>
  <sheetData>
    <row r="1" s="79" customFormat="1" ht="15.75">
      <c r="A1" s="188" t="s">
        <v>231</v>
      </c>
    </row>
    <row r="2" s="79" customFormat="1" ht="15.75">
      <c r="A2" s="188" t="s">
        <v>139</v>
      </c>
    </row>
    <row r="3" s="191" customFormat="1" ht="15.75">
      <c r="A3" s="190"/>
    </row>
    <row r="4" s="191" customFormat="1" ht="63">
      <c r="A4" s="193" t="s">
        <v>140</v>
      </c>
    </row>
    <row r="5" s="191" customFormat="1" ht="15.75">
      <c r="A5" s="188" t="s">
        <v>141</v>
      </c>
    </row>
    <row r="6" s="191" customFormat="1" ht="36" customHeight="1">
      <c r="A6" s="193" t="s">
        <v>153</v>
      </c>
    </row>
    <row r="7" s="191" customFormat="1" ht="78.75">
      <c r="A7" s="193" t="s">
        <v>142</v>
      </c>
    </row>
    <row r="8" s="191" customFormat="1" ht="31.5">
      <c r="A8" s="193" t="s">
        <v>143</v>
      </c>
    </row>
    <row r="9" s="191" customFormat="1" ht="31.5">
      <c r="A9" s="193" t="s">
        <v>144</v>
      </c>
    </row>
    <row r="10" s="191" customFormat="1" ht="15.75">
      <c r="A10" s="193" t="s">
        <v>145</v>
      </c>
    </row>
    <row r="11" s="191" customFormat="1" ht="15.75">
      <c r="A11" s="193" t="s">
        <v>146</v>
      </c>
    </row>
    <row r="12" s="191" customFormat="1" ht="84.75">
      <c r="A12" s="193" t="s">
        <v>147</v>
      </c>
    </row>
    <row r="13" s="191" customFormat="1" ht="31.5">
      <c r="A13" s="193" t="s">
        <v>148</v>
      </c>
    </row>
    <row r="14" s="191" customFormat="1" ht="47.25">
      <c r="A14" s="193" t="s">
        <v>149</v>
      </c>
    </row>
    <row r="15" s="191" customFormat="1" ht="31.5">
      <c r="A15" s="190" t="s">
        <v>150</v>
      </c>
    </row>
    <row r="16" s="191" customFormat="1" ht="15.75">
      <c r="A16" s="190"/>
    </row>
    <row r="17" s="191" customFormat="1" ht="15.75">
      <c r="A17" s="190" t="s">
        <v>151</v>
      </c>
    </row>
    <row r="18" s="191" customFormat="1" ht="15.75">
      <c r="A18" s="190"/>
    </row>
    <row r="19" s="191" customFormat="1" ht="31.5">
      <c r="A19" s="192" t="s">
        <v>152</v>
      </c>
    </row>
    <row r="20" ht="12.75">
      <c r="A20" s="189"/>
    </row>
    <row r="21" ht="12.75">
      <c r="A21" s="229" t="s">
        <v>213</v>
      </c>
    </row>
  </sheetData>
  <sheetProtection/>
  <printOptions/>
  <pageMargins left="0.7" right="0.7" top="0.75" bottom="0.75" header="0.3" footer="0.3"/>
  <pageSetup orientation="portrait" paperSize="9" r:id="rId1"/>
</worksheet>
</file>

<file path=xl/worksheets/sheet10.xml><?xml version="1.0" encoding="utf-8"?>
<worksheet xmlns="http://schemas.openxmlformats.org/spreadsheetml/2006/main" xmlns:r="http://schemas.openxmlformats.org/officeDocument/2006/relationships">
  <sheetPr codeName="Feuil9">
    <tabColor rgb="FF00B0F0"/>
  </sheetPr>
  <dimension ref="A1:P43"/>
  <sheetViews>
    <sheetView showGridLines="0" showZeros="0" zoomScalePageLayoutView="0" workbookViewId="0" topLeftCell="A1">
      <selection activeCell="A40" sqref="A40:B43"/>
    </sheetView>
  </sheetViews>
  <sheetFormatPr defaultColWidth="11.421875" defaultRowHeight="12.75"/>
  <cols>
    <col min="1" max="1" width="8.8515625" style="0" customWidth="1"/>
    <col min="2" max="2" width="31.140625" style="0" customWidth="1"/>
    <col min="3" max="12" width="2.57421875" style="0" customWidth="1"/>
    <col min="13" max="13" width="8.57421875" style="0" customWidth="1"/>
    <col min="14" max="14" width="29.421875" style="0" customWidth="1"/>
    <col min="15" max="15" width="15.421875" style="0" customWidth="1"/>
    <col min="16" max="16" width="19.140625" style="0" customWidth="1"/>
  </cols>
  <sheetData>
    <row r="1" spans="1:16" ht="15.75" customHeight="1">
      <c r="A1" t="s">
        <v>128</v>
      </c>
      <c r="B1" s="163" t="str">
        <f>Inscription!D2</f>
        <v>AUXERRE</v>
      </c>
      <c r="C1" t="s">
        <v>129</v>
      </c>
      <c r="E1" s="402">
        <f>Inscription!D4</f>
        <v>43780</v>
      </c>
      <c r="F1" s="403"/>
      <c r="G1" s="403"/>
      <c r="H1" s="403"/>
      <c r="I1" s="403"/>
      <c r="J1" s="404"/>
      <c r="K1" t="s">
        <v>65</v>
      </c>
      <c r="M1" s="397" t="str">
        <f>Inscription!D5</f>
        <v>P.P.B.+ Min.</v>
      </c>
      <c r="N1" s="398"/>
      <c r="O1" s="414" t="s">
        <v>136</v>
      </c>
      <c r="P1" s="415"/>
    </row>
    <row r="2" spans="1:16" ht="18" customHeight="1">
      <c r="A2" s="399" t="s">
        <v>134</v>
      </c>
      <c r="B2" s="400"/>
      <c r="C2" s="400"/>
      <c r="D2" s="400"/>
      <c r="E2" s="400"/>
      <c r="F2" s="400"/>
      <c r="G2" s="400"/>
      <c r="H2" s="400"/>
      <c r="I2" s="400"/>
      <c r="J2" s="400"/>
      <c r="K2" s="400"/>
      <c r="L2" s="400"/>
      <c r="M2" s="400"/>
      <c r="N2" s="401"/>
      <c r="O2" s="416"/>
      <c r="P2" s="417"/>
    </row>
    <row r="3" spans="1:16" ht="12.75">
      <c r="A3" s="107" t="s">
        <v>105</v>
      </c>
      <c r="B3" s="108"/>
      <c r="C3" s="405" t="s">
        <v>1</v>
      </c>
      <c r="D3" s="406"/>
      <c r="E3" s="406"/>
      <c r="F3" s="406"/>
      <c r="G3" s="406"/>
      <c r="H3" s="406"/>
      <c r="I3" s="406"/>
      <c r="J3" s="406"/>
      <c r="K3" s="406"/>
      <c r="L3" s="407"/>
      <c r="M3" s="107" t="s">
        <v>106</v>
      </c>
      <c r="N3" s="108"/>
      <c r="O3" s="107" t="s">
        <v>107</v>
      </c>
      <c r="P3" s="107" t="s">
        <v>108</v>
      </c>
    </row>
    <row r="4" spans="1:16" ht="12.75">
      <c r="A4" s="109" t="s">
        <v>109</v>
      </c>
      <c r="B4" s="109" t="s">
        <v>110</v>
      </c>
      <c r="C4" s="408" t="s">
        <v>111</v>
      </c>
      <c r="D4" s="409"/>
      <c r="E4" s="409"/>
      <c r="F4" s="409"/>
      <c r="G4" s="409"/>
      <c r="H4" s="409"/>
      <c r="I4" s="409"/>
      <c r="J4" s="409"/>
      <c r="K4" s="409"/>
      <c r="L4" s="410"/>
      <c r="M4" s="109" t="s">
        <v>109</v>
      </c>
      <c r="N4" s="109" t="s">
        <v>112</v>
      </c>
      <c r="O4" s="109" t="s">
        <v>113</v>
      </c>
      <c r="P4" s="109" t="s">
        <v>114</v>
      </c>
    </row>
    <row r="5" spans="1:16" ht="12.75">
      <c r="A5" s="110" t="s">
        <v>6</v>
      </c>
      <c r="B5" s="111"/>
      <c r="C5" s="411"/>
      <c r="D5" s="412"/>
      <c r="E5" s="412"/>
      <c r="F5" s="412"/>
      <c r="G5" s="412"/>
      <c r="H5" s="412"/>
      <c r="I5" s="412"/>
      <c r="J5" s="412"/>
      <c r="K5" s="412"/>
      <c r="L5" s="413"/>
      <c r="M5" s="110" t="s">
        <v>115</v>
      </c>
      <c r="N5" s="111"/>
      <c r="O5" s="111"/>
      <c r="P5" s="111"/>
    </row>
    <row r="6" spans="1:16" ht="13.5" customHeight="1">
      <c r="A6" s="386"/>
      <c r="B6" s="388" t="str">
        <f>IF(A6&gt;0,CONCATENATE((VLOOKUP($A6,Inscription!$A$12:$G$211,3,FALSE)),"   ",(VLOOKUP($A6,Inscription!$A$12:$G$211,4,FALSE)))," ")</f>
        <v> </v>
      </c>
      <c r="C6" s="395" t="str">
        <f>IF(A6&gt;0,(VLOOKUP($A6,Inscription!$A$12:$G$211,5,FALSE))," ")</f>
        <v> </v>
      </c>
      <c r="D6" s="396"/>
      <c r="E6" s="396"/>
      <c r="F6" s="396"/>
      <c r="G6" s="396"/>
      <c r="H6" s="396"/>
      <c r="I6" s="396"/>
      <c r="J6" s="396"/>
      <c r="K6" s="396"/>
      <c r="L6" s="388"/>
      <c r="M6" s="367"/>
      <c r="N6" s="367"/>
      <c r="O6" s="367"/>
      <c r="P6" s="367"/>
    </row>
    <row r="7" spans="1:16" ht="13.5" customHeight="1">
      <c r="A7" s="387"/>
      <c r="B7" s="371" t="str">
        <f>IF(A7&gt;0,(VLOOKUP($C7,Inscription!$A$12:$G$211,3,FALSE))," ")</f>
        <v> </v>
      </c>
      <c r="C7" s="369" t="str">
        <f>IF(A6&gt;0,(VLOOKUP($A6,Inscription!$A$12:$G$211,7,FALSE))," ")</f>
        <v> </v>
      </c>
      <c r="D7" s="370"/>
      <c r="E7" s="370"/>
      <c r="F7" s="370"/>
      <c r="G7" s="370"/>
      <c r="H7" s="370"/>
      <c r="I7" s="370"/>
      <c r="J7" s="370"/>
      <c r="K7" s="370"/>
      <c r="L7" s="371"/>
      <c r="M7" s="368"/>
      <c r="N7" s="368"/>
      <c r="O7" s="368"/>
      <c r="P7" s="368"/>
    </row>
    <row r="8" spans="1:16" ht="13.5" customHeight="1">
      <c r="A8" s="386"/>
      <c r="B8" s="388" t="str">
        <f>IF(A8&gt;0,(VLOOKUP($A8,Inscription!$A$12:$G$211,3,FALSE))," ")</f>
        <v> </v>
      </c>
      <c r="C8" s="395" t="str">
        <f>IF(A8&gt;0,(VLOOKUP($A8,Inscription!$A$12:$G$211,5,FALSE))," ")</f>
        <v> </v>
      </c>
      <c r="D8" s="396"/>
      <c r="E8" s="396"/>
      <c r="F8" s="396"/>
      <c r="G8" s="396"/>
      <c r="H8" s="396"/>
      <c r="I8" s="396"/>
      <c r="J8" s="396"/>
      <c r="K8" s="396"/>
      <c r="L8" s="388"/>
      <c r="M8" s="367"/>
      <c r="N8" s="367"/>
      <c r="O8" s="367"/>
      <c r="P8" s="367"/>
    </row>
    <row r="9" spans="1:16" ht="13.5" customHeight="1">
      <c r="A9" s="387"/>
      <c r="B9" s="371" t="str">
        <f>IF(A9&gt;0,(VLOOKUP($C9,Inscription!$A$12:$G$211,3,FALSE))," ")</f>
        <v> </v>
      </c>
      <c r="C9" s="369" t="str">
        <f>IF(A8&gt;0,(VLOOKUP($A8,Inscription!$A$12:$G$211,7,FALSE))," ")</f>
        <v> </v>
      </c>
      <c r="D9" s="370"/>
      <c r="E9" s="370"/>
      <c r="F9" s="370"/>
      <c r="G9" s="370"/>
      <c r="H9" s="370"/>
      <c r="I9" s="370"/>
      <c r="J9" s="370"/>
      <c r="K9" s="370"/>
      <c r="L9" s="371"/>
      <c r="M9" s="368"/>
      <c r="N9" s="368"/>
      <c r="O9" s="368"/>
      <c r="P9" s="368"/>
    </row>
    <row r="10" spans="1:16" ht="13.5" customHeight="1">
      <c r="A10" s="386"/>
      <c r="B10" s="388" t="str">
        <f>IF(A10&gt;0,(VLOOKUP($A10,Inscription!$A$12:$G$211,3,FALSE))," ")</f>
        <v> </v>
      </c>
      <c r="C10" s="395" t="str">
        <f>IF(A10&gt;0,(VLOOKUP($A10,Inscription!$A$12:$G$211,5,FALSE))," ")</f>
        <v> </v>
      </c>
      <c r="D10" s="396"/>
      <c r="E10" s="396"/>
      <c r="F10" s="396"/>
      <c r="G10" s="396"/>
      <c r="H10" s="396"/>
      <c r="I10" s="396"/>
      <c r="J10" s="396"/>
      <c r="K10" s="396"/>
      <c r="L10" s="388"/>
      <c r="M10" s="367"/>
      <c r="N10" s="367"/>
      <c r="O10" s="367"/>
      <c r="P10" s="367"/>
    </row>
    <row r="11" spans="1:16" ht="13.5" customHeight="1">
      <c r="A11" s="387"/>
      <c r="B11" s="371" t="str">
        <f>IF(A11&gt;0,(VLOOKUP($C11,Inscription!$A$12:$G$211,3,FALSE))," ")</f>
        <v> </v>
      </c>
      <c r="C11" s="369" t="str">
        <f>IF(A10&gt;0,(VLOOKUP($A10,Inscription!$A$12:$G$211,7,FALSE))," ")</f>
        <v> </v>
      </c>
      <c r="D11" s="370"/>
      <c r="E11" s="370"/>
      <c r="F11" s="370"/>
      <c r="G11" s="370"/>
      <c r="H11" s="370"/>
      <c r="I11" s="370"/>
      <c r="J11" s="370"/>
      <c r="K11" s="370"/>
      <c r="L11" s="371"/>
      <c r="M11" s="368"/>
      <c r="N11" s="368"/>
      <c r="O11" s="368"/>
      <c r="P11" s="368"/>
    </row>
    <row r="12" spans="1:16" ht="13.5" customHeight="1">
      <c r="A12" s="386"/>
      <c r="B12" s="388" t="str">
        <f>IF(A12&gt;0,(VLOOKUP($A12,Inscription!$A$12:$G$211,3,FALSE))," ")</f>
        <v> </v>
      </c>
      <c r="C12" s="395" t="str">
        <f>IF(A12&gt;0,(VLOOKUP($A12,Inscription!$A$12:$G$211,5,FALSE))," ")</f>
        <v> </v>
      </c>
      <c r="D12" s="396"/>
      <c r="E12" s="396"/>
      <c r="F12" s="396"/>
      <c r="G12" s="396"/>
      <c r="H12" s="396"/>
      <c r="I12" s="396"/>
      <c r="J12" s="396"/>
      <c r="K12" s="396"/>
      <c r="L12" s="388"/>
      <c r="M12" s="367"/>
      <c r="N12" s="367"/>
      <c r="O12" s="367"/>
      <c r="P12" s="367"/>
    </row>
    <row r="13" spans="1:16" ht="13.5" customHeight="1">
      <c r="A13" s="387"/>
      <c r="B13" s="371" t="str">
        <f>IF(A13&gt;0,(VLOOKUP($C13,Inscription!$A$12:$G$211,3,FALSE))," ")</f>
        <v> </v>
      </c>
      <c r="C13" s="369" t="str">
        <f>IF(A12&gt;0,(VLOOKUP($A12,Inscription!$A$12:$G$211,7,FALSE))," ")</f>
        <v> </v>
      </c>
      <c r="D13" s="370"/>
      <c r="E13" s="370"/>
      <c r="F13" s="370"/>
      <c r="G13" s="370"/>
      <c r="H13" s="370"/>
      <c r="I13" s="370"/>
      <c r="J13" s="370"/>
      <c r="K13" s="370"/>
      <c r="L13" s="371"/>
      <c r="M13" s="368"/>
      <c r="N13" s="368"/>
      <c r="O13" s="368"/>
      <c r="P13" s="368"/>
    </row>
    <row r="14" spans="1:16" ht="13.5" customHeight="1">
      <c r="A14" s="386"/>
      <c r="B14" s="388" t="str">
        <f>IF(A14&gt;0,(VLOOKUP($A14,Inscription!$A$12:$G$211,3,FALSE))," ")</f>
        <v> </v>
      </c>
      <c r="C14" s="395" t="str">
        <f>IF(A14&gt;0,(VLOOKUP($A14,Inscription!$A$12:$G$211,5,FALSE))," ")</f>
        <v> </v>
      </c>
      <c r="D14" s="396"/>
      <c r="E14" s="396"/>
      <c r="F14" s="396"/>
      <c r="G14" s="396"/>
      <c r="H14" s="396"/>
      <c r="I14" s="396"/>
      <c r="J14" s="396"/>
      <c r="K14" s="396"/>
      <c r="L14" s="388"/>
      <c r="M14" s="367"/>
      <c r="N14" s="367"/>
      <c r="O14" s="367"/>
      <c r="P14" s="367"/>
    </row>
    <row r="15" spans="1:16" ht="13.5" customHeight="1">
      <c r="A15" s="387"/>
      <c r="B15" s="371" t="str">
        <f>IF(A15&gt;0,(VLOOKUP($C15,Inscription!$A$12:$G$211,3,FALSE))," ")</f>
        <v> </v>
      </c>
      <c r="C15" s="369" t="str">
        <f>IF(A14&gt;0,(VLOOKUP($A14,Inscription!$A$12:$G$211,7,FALSE))," ")</f>
        <v> </v>
      </c>
      <c r="D15" s="370"/>
      <c r="E15" s="370"/>
      <c r="F15" s="370"/>
      <c r="G15" s="370"/>
      <c r="H15" s="370"/>
      <c r="I15" s="370"/>
      <c r="J15" s="370"/>
      <c r="K15" s="370"/>
      <c r="L15" s="371"/>
      <c r="M15" s="368"/>
      <c r="N15" s="368"/>
      <c r="O15" s="368"/>
      <c r="P15" s="368"/>
    </row>
    <row r="16" spans="1:16" ht="13.5" customHeight="1">
      <c r="A16" s="392" t="s">
        <v>130</v>
      </c>
      <c r="B16" s="392"/>
      <c r="C16" s="392"/>
      <c r="D16" s="392"/>
      <c r="E16" s="392"/>
      <c r="F16" s="392"/>
      <c r="G16" s="392"/>
      <c r="H16" s="392"/>
      <c r="I16" s="392"/>
      <c r="J16" s="392"/>
      <c r="K16" s="392"/>
      <c r="L16" s="181"/>
      <c r="M16" s="389" t="s">
        <v>135</v>
      </c>
      <c r="N16" s="390"/>
      <c r="O16" s="390"/>
      <c r="P16" s="391"/>
    </row>
    <row r="17" spans="1:16" ht="12" customHeight="1">
      <c r="A17" s="372"/>
      <c r="B17" s="374" t="str">
        <f>IF(A17&gt;0,CONCATENATE((VLOOKUP($A17,Inscription!$A$12:$G$211,3,FALSE)),"   ",(VLOOKUP($A17,Inscription!$A$12:$G$211,4,FALSE)))," ")</f>
        <v> </v>
      </c>
      <c r="C17" s="376" t="str">
        <f>IF(A17&gt;0,(VLOOKUP($A17,Inscription!$A$12:$G$211,5,FALSE))," ")</f>
        <v> </v>
      </c>
      <c r="D17" s="377"/>
      <c r="E17" s="377"/>
      <c r="F17" s="377"/>
      <c r="G17" s="377"/>
      <c r="H17" s="377"/>
      <c r="I17" s="377"/>
      <c r="J17" s="377"/>
      <c r="K17" s="377"/>
      <c r="L17" s="374"/>
      <c r="M17" s="378"/>
      <c r="N17" s="379"/>
      <c r="O17" s="379"/>
      <c r="P17" s="380"/>
    </row>
    <row r="18" spans="1:16" ht="12" customHeight="1">
      <c r="A18" s="373"/>
      <c r="B18" s="375" t="str">
        <f>IF(A18&gt;0,(VLOOKUP($C18,Inscription!$A$12:$G$211,3,FALSE))," ")</f>
        <v> </v>
      </c>
      <c r="C18" s="384" t="str">
        <f>IF(A17&gt;0,(VLOOKUP($A17,Inscription!$A$12:$G$211,7,FALSE))," ")</f>
        <v> </v>
      </c>
      <c r="D18" s="385"/>
      <c r="E18" s="385"/>
      <c r="F18" s="385"/>
      <c r="G18" s="385"/>
      <c r="H18" s="385"/>
      <c r="I18" s="385"/>
      <c r="J18" s="385"/>
      <c r="K18" s="385"/>
      <c r="L18" s="375"/>
      <c r="M18" s="381"/>
      <c r="N18" s="382"/>
      <c r="O18" s="382"/>
      <c r="P18" s="383"/>
    </row>
    <row r="19" spans="1:16" ht="12" customHeight="1">
      <c r="A19" s="372"/>
      <c r="B19" s="374" t="str">
        <f>IF(A19&gt;0,CONCATENATE((VLOOKUP($A19,Inscription!$A$12:$G$211,3,FALSE)),"   ",(VLOOKUP($A19,Inscription!$A$12:$G$211,4,FALSE)))," ")</f>
        <v> </v>
      </c>
      <c r="C19" s="376" t="str">
        <f>IF(A19&gt;0,(VLOOKUP($A19,Inscription!$A$12:$G$211,5,FALSE))," ")</f>
        <v> </v>
      </c>
      <c r="D19" s="377"/>
      <c r="E19" s="377"/>
      <c r="F19" s="377"/>
      <c r="G19" s="377"/>
      <c r="H19" s="377"/>
      <c r="I19" s="377"/>
      <c r="J19" s="377"/>
      <c r="K19" s="377"/>
      <c r="L19" s="374"/>
      <c r="M19" s="378"/>
      <c r="N19" s="379"/>
      <c r="O19" s="379"/>
      <c r="P19" s="380"/>
    </row>
    <row r="20" spans="1:16" ht="12" customHeight="1">
      <c r="A20" s="373"/>
      <c r="B20" s="375" t="str">
        <f>IF(A20&gt;0,(VLOOKUP($C20,Inscription!$A$12:$G$211,3,FALSE))," ")</f>
        <v> </v>
      </c>
      <c r="C20" s="384" t="str">
        <f>IF(A19&gt;0,(VLOOKUP($A19,Inscription!$A$12:$G$211,7,FALSE))," ")</f>
        <v> </v>
      </c>
      <c r="D20" s="385"/>
      <c r="E20" s="385"/>
      <c r="F20" s="385"/>
      <c r="G20" s="385"/>
      <c r="H20" s="385"/>
      <c r="I20" s="385"/>
      <c r="J20" s="385"/>
      <c r="K20" s="385"/>
      <c r="L20" s="375"/>
      <c r="M20" s="381"/>
      <c r="N20" s="382"/>
      <c r="O20" s="382"/>
      <c r="P20" s="383"/>
    </row>
    <row r="21" spans="1:16" ht="12" customHeight="1">
      <c r="A21" s="372"/>
      <c r="B21" s="374" t="str">
        <f>IF(A21&gt;0,CONCATENATE((VLOOKUP($A21,Inscription!$A$12:$G$211,3,FALSE)),"   ",(VLOOKUP($A21,Inscription!$A$12:$G$211,4,FALSE)))," ")</f>
        <v> </v>
      </c>
      <c r="C21" s="376" t="str">
        <f>IF(A21&gt;0,(VLOOKUP($A21,Inscription!$A$12:$G$211,5,FALSE))," ")</f>
        <v> </v>
      </c>
      <c r="D21" s="377"/>
      <c r="E21" s="377"/>
      <c r="F21" s="377"/>
      <c r="G21" s="377"/>
      <c r="H21" s="377"/>
      <c r="I21" s="377"/>
      <c r="J21" s="377"/>
      <c r="K21" s="377"/>
      <c r="L21" s="374"/>
      <c r="M21" s="378"/>
      <c r="N21" s="379"/>
      <c r="O21" s="379"/>
      <c r="P21" s="380"/>
    </row>
    <row r="22" spans="1:16" ht="12" customHeight="1">
      <c r="A22" s="373"/>
      <c r="B22" s="375" t="str">
        <f>IF(A22&gt;0,(VLOOKUP($C22,Inscription!$A$12:$G$211,3,FALSE))," ")</f>
        <v> </v>
      </c>
      <c r="C22" s="384" t="str">
        <f>IF(A21&gt;0,(VLOOKUP($A21,Inscription!$A$12:$G$211,7,FALSE))," ")</f>
        <v> </v>
      </c>
      <c r="D22" s="385"/>
      <c r="E22" s="385"/>
      <c r="F22" s="385"/>
      <c r="G22" s="385"/>
      <c r="H22" s="385"/>
      <c r="I22" s="385"/>
      <c r="J22" s="385"/>
      <c r="K22" s="385"/>
      <c r="L22" s="375"/>
      <c r="M22" s="381"/>
      <c r="N22" s="382"/>
      <c r="O22" s="382"/>
      <c r="P22" s="383"/>
    </row>
    <row r="23" spans="1:16" ht="12" customHeight="1">
      <c r="A23" s="372"/>
      <c r="B23" s="374" t="str">
        <f>IF(A23&gt;0,CONCATENATE((VLOOKUP($A23,Inscription!$A$12:$G$211,3,FALSE)),"   ",(VLOOKUP($A23,Inscription!$A$12:$G$211,4,FALSE)))," ")</f>
        <v> </v>
      </c>
      <c r="C23" s="376" t="str">
        <f>IF(A23&gt;0,(VLOOKUP($A23,Inscription!$A$12:$G$211,5,FALSE))," ")</f>
        <v> </v>
      </c>
      <c r="D23" s="377"/>
      <c r="E23" s="377"/>
      <c r="F23" s="377"/>
      <c r="G23" s="377"/>
      <c r="H23" s="377"/>
      <c r="I23" s="377"/>
      <c r="J23" s="377"/>
      <c r="K23" s="377"/>
      <c r="L23" s="374"/>
      <c r="M23" s="378"/>
      <c r="N23" s="379"/>
      <c r="O23" s="379"/>
      <c r="P23" s="380"/>
    </row>
    <row r="24" spans="1:16" ht="12" customHeight="1">
      <c r="A24" s="373"/>
      <c r="B24" s="375" t="str">
        <f>IF(A24&gt;0,(VLOOKUP($C24,Inscription!$A$12:$G$211,3,FALSE))," ")</f>
        <v> </v>
      </c>
      <c r="C24" s="384" t="str">
        <f>IF(A23&gt;0,(VLOOKUP($A23,Inscription!$A$12:$G$211,7,FALSE))," ")</f>
        <v> </v>
      </c>
      <c r="D24" s="385"/>
      <c r="E24" s="385"/>
      <c r="F24" s="385"/>
      <c r="G24" s="385"/>
      <c r="H24" s="385"/>
      <c r="I24" s="385"/>
      <c r="J24" s="385"/>
      <c r="K24" s="385"/>
      <c r="L24" s="375"/>
      <c r="M24" s="381"/>
      <c r="N24" s="382"/>
      <c r="O24" s="382"/>
      <c r="P24" s="383"/>
    </row>
    <row r="25" spans="1:16" ht="12" customHeight="1">
      <c r="A25" s="372"/>
      <c r="B25" s="374" t="str">
        <f>IF(A25&gt;0,CONCATENATE((VLOOKUP($A25,Inscription!$A$12:$G$211,3,FALSE)),"   ",(VLOOKUP($A25,Inscription!$A$12:$G$211,4,FALSE)))," ")</f>
        <v> </v>
      </c>
      <c r="C25" s="376" t="str">
        <f>IF(A25&gt;0,(VLOOKUP($A25,Inscription!$A$12:$G$211,5,FALSE))," ")</f>
        <v> </v>
      </c>
      <c r="D25" s="377"/>
      <c r="E25" s="377"/>
      <c r="F25" s="377"/>
      <c r="G25" s="377"/>
      <c r="H25" s="377"/>
      <c r="I25" s="377"/>
      <c r="J25" s="377"/>
      <c r="K25" s="377"/>
      <c r="L25" s="374"/>
      <c r="M25" s="378"/>
      <c r="N25" s="379"/>
      <c r="O25" s="379"/>
      <c r="P25" s="380"/>
    </row>
    <row r="26" spans="1:16" ht="12" customHeight="1">
      <c r="A26" s="373"/>
      <c r="B26" s="375" t="str">
        <f>IF(A26&gt;0,(VLOOKUP($C26,Inscription!$A$12:$G$211,3,FALSE))," ")</f>
        <v> </v>
      </c>
      <c r="C26" s="384" t="str">
        <f>IF(A25&gt;0,(VLOOKUP($A25,Inscription!$A$12:$G$211,7,FALSE))," ")</f>
        <v> </v>
      </c>
      <c r="D26" s="385"/>
      <c r="E26" s="385"/>
      <c r="F26" s="385"/>
      <c r="G26" s="385"/>
      <c r="H26" s="385"/>
      <c r="I26" s="385"/>
      <c r="J26" s="385"/>
      <c r="K26" s="385"/>
      <c r="L26" s="375"/>
      <c r="M26" s="381"/>
      <c r="N26" s="382"/>
      <c r="O26" s="382"/>
      <c r="P26" s="383"/>
    </row>
    <row r="27" spans="1:16" ht="12" customHeight="1">
      <c r="A27" s="372"/>
      <c r="B27" s="374" t="str">
        <f>IF(A27&gt;0,CONCATENATE((VLOOKUP($A27,Inscription!$A$12:$G$211,3,FALSE)),"   ",(VLOOKUP($A27,Inscription!$A$12:$G$211,4,FALSE)))," ")</f>
        <v> </v>
      </c>
      <c r="C27" s="376" t="str">
        <f>IF(A27&gt;0,(VLOOKUP($A27,Inscription!$A$12:$G$211,5,FALSE))," ")</f>
        <v> </v>
      </c>
      <c r="D27" s="377"/>
      <c r="E27" s="377"/>
      <c r="F27" s="377"/>
      <c r="G27" s="377"/>
      <c r="H27" s="377"/>
      <c r="I27" s="377"/>
      <c r="J27" s="377"/>
      <c r="K27" s="377"/>
      <c r="L27" s="374"/>
      <c r="M27" s="378"/>
      <c r="N27" s="379"/>
      <c r="O27" s="379"/>
      <c r="P27" s="380"/>
    </row>
    <row r="28" spans="1:16" ht="12" customHeight="1">
      <c r="A28" s="373"/>
      <c r="B28" s="375" t="str">
        <f>IF(A28&gt;0,(VLOOKUP($C28,Inscription!$A$12:$G$211,3,FALSE))," ")</f>
        <v> </v>
      </c>
      <c r="C28" s="384" t="str">
        <f>IF(A27&gt;0,(VLOOKUP($A27,Inscription!$A$12:$G$211,7,FALSE))," ")</f>
        <v> </v>
      </c>
      <c r="D28" s="385"/>
      <c r="E28" s="385"/>
      <c r="F28" s="385"/>
      <c r="G28" s="385"/>
      <c r="H28" s="385"/>
      <c r="I28" s="385"/>
      <c r="J28" s="385"/>
      <c r="K28" s="385"/>
      <c r="L28" s="375"/>
      <c r="M28" s="381"/>
      <c r="N28" s="382"/>
      <c r="O28" s="382"/>
      <c r="P28" s="383"/>
    </row>
    <row r="29" spans="1:16" ht="12" customHeight="1">
      <c r="A29" s="372"/>
      <c r="B29" s="374" t="str">
        <f>IF(A29&gt;0,CONCATENATE((VLOOKUP($A29,Inscription!$A$12:$G$211,3,FALSE)),"   ",(VLOOKUP($A29,Inscription!$A$12:$G$211,4,FALSE)))," ")</f>
        <v> </v>
      </c>
      <c r="C29" s="376" t="str">
        <f>IF(A29&gt;0,(VLOOKUP($A29,Inscription!$A$12:$G$211,5,FALSE))," ")</f>
        <v> </v>
      </c>
      <c r="D29" s="377"/>
      <c r="E29" s="377"/>
      <c r="F29" s="377"/>
      <c r="G29" s="377"/>
      <c r="H29" s="377"/>
      <c r="I29" s="377"/>
      <c r="J29" s="377"/>
      <c r="K29" s="377"/>
      <c r="L29" s="374"/>
      <c r="M29" s="378"/>
      <c r="N29" s="379"/>
      <c r="O29" s="379"/>
      <c r="P29" s="380"/>
    </row>
    <row r="30" spans="1:16" ht="12" customHeight="1">
      <c r="A30" s="373"/>
      <c r="B30" s="375" t="str">
        <f>IF(A30&gt;0,(VLOOKUP($C30,Inscription!$A$12:$G$211,3,FALSE))," ")</f>
        <v> </v>
      </c>
      <c r="C30" s="384" t="str">
        <f>IF(A29&gt;0,(VLOOKUP($A29,Inscription!$A$12:$G$211,7,FALSE))," ")</f>
        <v> </v>
      </c>
      <c r="D30" s="385"/>
      <c r="E30" s="385"/>
      <c r="F30" s="385"/>
      <c r="G30" s="385"/>
      <c r="H30" s="385"/>
      <c r="I30" s="385"/>
      <c r="J30" s="385"/>
      <c r="K30" s="385"/>
      <c r="L30" s="375"/>
      <c r="M30" s="381"/>
      <c r="N30" s="382"/>
      <c r="O30" s="382"/>
      <c r="P30" s="383"/>
    </row>
    <row r="31" spans="1:16" ht="12" customHeight="1">
      <c r="A31" s="372"/>
      <c r="B31" s="374" t="str">
        <f>IF(A31&gt;0,CONCATENATE((VLOOKUP($A31,Inscription!$A$12:$G$211,3,FALSE)),"   ",(VLOOKUP($A31,Inscription!$A$12:$G$211,4,FALSE)))," ")</f>
        <v> </v>
      </c>
      <c r="C31" s="376" t="str">
        <f>IF(A31&gt;0,(VLOOKUP($A31,Inscription!$A$12:$G$211,5,FALSE))," ")</f>
        <v> </v>
      </c>
      <c r="D31" s="377"/>
      <c r="E31" s="377"/>
      <c r="F31" s="377"/>
      <c r="G31" s="377"/>
      <c r="H31" s="377"/>
      <c r="I31" s="377"/>
      <c r="J31" s="377"/>
      <c r="K31" s="377"/>
      <c r="L31" s="374"/>
      <c r="M31" s="378"/>
      <c r="N31" s="379"/>
      <c r="O31" s="379"/>
      <c r="P31" s="380"/>
    </row>
    <row r="32" spans="1:16" ht="12" customHeight="1">
      <c r="A32" s="373"/>
      <c r="B32" s="375" t="str">
        <f>IF(A32&gt;0,(VLOOKUP($C32,Inscription!$A$12:$G$211,3,FALSE))," ")</f>
        <v> </v>
      </c>
      <c r="C32" s="384" t="str">
        <f>IF(A31&gt;0,(VLOOKUP($A31,Inscription!$A$12:$G$211,7,FALSE))," ")</f>
        <v> </v>
      </c>
      <c r="D32" s="385"/>
      <c r="E32" s="385"/>
      <c r="F32" s="385"/>
      <c r="G32" s="385"/>
      <c r="H32" s="385"/>
      <c r="I32" s="385"/>
      <c r="J32" s="385"/>
      <c r="K32" s="385"/>
      <c r="L32" s="375"/>
      <c r="M32" s="381"/>
      <c r="N32" s="382"/>
      <c r="O32" s="382"/>
      <c r="P32" s="383"/>
    </row>
    <row r="33" spans="1:16" ht="12" customHeight="1">
      <c r="A33" s="372"/>
      <c r="B33" s="374" t="str">
        <f>IF(A33&gt;0,CONCATENATE((VLOOKUP($A33,Inscription!$A$12:$G$211,3,FALSE)),"   ",(VLOOKUP($A33,Inscription!$A$12:$G$211,4,FALSE)))," ")</f>
        <v> </v>
      </c>
      <c r="C33" s="376" t="str">
        <f>IF(A33&gt;0,(VLOOKUP($A33,Inscription!$A$12:$G$211,5,FALSE))," ")</f>
        <v> </v>
      </c>
      <c r="D33" s="377"/>
      <c r="E33" s="377"/>
      <c r="F33" s="377"/>
      <c r="G33" s="377"/>
      <c r="H33" s="377"/>
      <c r="I33" s="377"/>
      <c r="J33" s="377"/>
      <c r="K33" s="377"/>
      <c r="L33" s="374"/>
      <c r="M33" s="378"/>
      <c r="N33" s="379"/>
      <c r="O33" s="379"/>
      <c r="P33" s="380"/>
    </row>
    <row r="34" spans="1:16" ht="12" customHeight="1">
      <c r="A34" s="373"/>
      <c r="B34" s="375" t="str">
        <f>IF(A34&gt;0,(VLOOKUP($C34,Inscription!$A$12:$G$211,3,FALSE))," ")</f>
        <v> </v>
      </c>
      <c r="C34" s="384" t="str">
        <f>IF(A33&gt;0,(VLOOKUP($A33,Inscription!$A$12:$G$211,7,FALSE))," ")</f>
        <v> </v>
      </c>
      <c r="D34" s="385"/>
      <c r="E34" s="385"/>
      <c r="F34" s="385"/>
      <c r="G34" s="385"/>
      <c r="H34" s="385"/>
      <c r="I34" s="385"/>
      <c r="J34" s="385"/>
      <c r="K34" s="385"/>
      <c r="L34" s="375"/>
      <c r="M34" s="381"/>
      <c r="N34" s="382"/>
      <c r="O34" s="382"/>
      <c r="P34" s="383"/>
    </row>
    <row r="35" spans="1:16" ht="12" customHeight="1">
      <c r="A35" s="372"/>
      <c r="B35" s="374" t="str">
        <f>IF(A35&gt;0,CONCATENATE((VLOOKUP($A35,Inscription!$A$12:$G$211,3,FALSE)),"   ",(VLOOKUP($A35,Inscription!$A$12:$G$211,4,FALSE)))," ")</f>
        <v> </v>
      </c>
      <c r="C35" s="376" t="str">
        <f>IF(A35&gt;0,(VLOOKUP($A35,Inscription!$A$12:$G$211,5,FALSE))," ")</f>
        <v> </v>
      </c>
      <c r="D35" s="377"/>
      <c r="E35" s="377"/>
      <c r="F35" s="377"/>
      <c r="G35" s="377"/>
      <c r="H35" s="377"/>
      <c r="I35" s="377"/>
      <c r="J35" s="377"/>
      <c r="K35" s="377"/>
      <c r="L35" s="374"/>
      <c r="M35" s="378"/>
      <c r="N35" s="379"/>
      <c r="O35" s="379"/>
      <c r="P35" s="380"/>
    </row>
    <row r="36" spans="1:16" ht="12" customHeight="1">
      <c r="A36" s="373"/>
      <c r="B36" s="375" t="str">
        <f>IF(A36&gt;0,(VLOOKUP($C36,Inscription!$A$12:$G$211,3,FALSE))," ")</f>
        <v> </v>
      </c>
      <c r="C36" s="384" t="str">
        <f>IF(A35&gt;0,(VLOOKUP($A35,Inscription!$A$12:$G$211,7,FALSE))," ")</f>
        <v> </v>
      </c>
      <c r="D36" s="385"/>
      <c r="E36" s="385"/>
      <c r="F36" s="385"/>
      <c r="G36" s="385"/>
      <c r="H36" s="385"/>
      <c r="I36" s="385"/>
      <c r="J36" s="385"/>
      <c r="K36" s="385"/>
      <c r="L36" s="375"/>
      <c r="M36" s="381"/>
      <c r="N36" s="382"/>
      <c r="O36" s="382"/>
      <c r="P36" s="383"/>
    </row>
    <row r="37" spans="1:16" ht="6.75" customHeight="1">
      <c r="A37" s="182"/>
      <c r="B37" s="183"/>
      <c r="C37" s="183"/>
      <c r="D37" s="183"/>
      <c r="E37" s="183"/>
      <c r="F37" s="183"/>
      <c r="G37" s="183"/>
      <c r="H37" s="183"/>
      <c r="I37" s="183"/>
      <c r="J37" s="183"/>
      <c r="K37" s="183"/>
      <c r="L37" s="183"/>
      <c r="M37" s="184"/>
      <c r="N37" s="184"/>
      <c r="O37" s="184"/>
      <c r="P37" s="184"/>
    </row>
    <row r="38" spans="1:16" ht="12.75" customHeight="1">
      <c r="A38" s="354" t="s">
        <v>116</v>
      </c>
      <c r="B38" s="354"/>
      <c r="C38" s="354"/>
      <c r="D38" s="354"/>
      <c r="E38" s="354"/>
      <c r="F38" s="354"/>
      <c r="G38" s="354"/>
      <c r="H38" s="354"/>
      <c r="I38" s="354"/>
      <c r="J38" s="354"/>
      <c r="K38" s="354"/>
      <c r="L38" s="354"/>
      <c r="M38" s="354"/>
      <c r="N38" s="354"/>
      <c r="O38" s="354"/>
      <c r="P38" s="354"/>
    </row>
    <row r="39" spans="1:16" ht="24.75" customHeight="1">
      <c r="A39" s="231" t="s">
        <v>60</v>
      </c>
      <c r="B39" s="232" t="s">
        <v>234</v>
      </c>
      <c r="C39" s="233" t="s">
        <v>117</v>
      </c>
      <c r="D39" s="393">
        <v>43780</v>
      </c>
      <c r="E39" s="394"/>
      <c r="F39" s="394"/>
      <c r="G39" s="394"/>
      <c r="H39" s="394"/>
      <c r="I39" s="394"/>
      <c r="J39" s="394"/>
      <c r="K39" s="394"/>
      <c r="L39" s="394"/>
      <c r="M39" s="233">
        <v>2019</v>
      </c>
      <c r="N39" s="233"/>
      <c r="O39" s="230"/>
      <c r="P39" s="230"/>
    </row>
    <row r="40" spans="1:16" ht="12.75">
      <c r="A40" s="355" t="s">
        <v>215</v>
      </c>
      <c r="B40" s="356"/>
      <c r="C40" s="355" t="s">
        <v>216</v>
      </c>
      <c r="D40" s="361"/>
      <c r="E40" s="361"/>
      <c r="F40" s="361"/>
      <c r="G40" s="361"/>
      <c r="H40" s="361"/>
      <c r="I40" s="361"/>
      <c r="J40" s="361"/>
      <c r="K40" s="361"/>
      <c r="L40" s="361"/>
      <c r="M40" s="356"/>
      <c r="N40" s="364" t="s">
        <v>217</v>
      </c>
      <c r="O40" s="355" t="s">
        <v>218</v>
      </c>
      <c r="P40" s="356"/>
    </row>
    <row r="41" spans="1:16" ht="12.75">
      <c r="A41" s="357"/>
      <c r="B41" s="358"/>
      <c r="C41" s="357"/>
      <c r="D41" s="362"/>
      <c r="E41" s="362"/>
      <c r="F41" s="362"/>
      <c r="G41" s="362"/>
      <c r="H41" s="362"/>
      <c r="I41" s="362"/>
      <c r="J41" s="362"/>
      <c r="K41" s="362"/>
      <c r="L41" s="362"/>
      <c r="M41" s="358"/>
      <c r="N41" s="365"/>
      <c r="O41" s="357"/>
      <c r="P41" s="358"/>
    </row>
    <row r="42" spans="1:16" ht="12.75">
      <c r="A42" s="357"/>
      <c r="B42" s="358"/>
      <c r="C42" s="357"/>
      <c r="D42" s="362"/>
      <c r="E42" s="362"/>
      <c r="F42" s="362"/>
      <c r="G42" s="362"/>
      <c r="H42" s="362"/>
      <c r="I42" s="362"/>
      <c r="J42" s="362"/>
      <c r="K42" s="362"/>
      <c r="L42" s="362"/>
      <c r="M42" s="358"/>
      <c r="N42" s="365"/>
      <c r="O42" s="357"/>
      <c r="P42" s="358"/>
    </row>
    <row r="43" spans="1:16" ht="12.75">
      <c r="A43" s="359"/>
      <c r="B43" s="360"/>
      <c r="C43" s="359"/>
      <c r="D43" s="363"/>
      <c r="E43" s="363"/>
      <c r="F43" s="363"/>
      <c r="G43" s="363"/>
      <c r="H43" s="363"/>
      <c r="I43" s="363"/>
      <c r="J43" s="363"/>
      <c r="K43" s="363"/>
      <c r="L43" s="363"/>
      <c r="M43" s="360"/>
      <c r="N43" s="366"/>
      <c r="O43" s="359"/>
      <c r="P43" s="360"/>
    </row>
  </sheetData>
  <sheetProtection/>
  <mergeCells count="105">
    <mergeCell ref="C6:L6"/>
    <mergeCell ref="C7:L7"/>
    <mergeCell ref="C3:L3"/>
    <mergeCell ref="C4:L4"/>
    <mergeCell ref="C5:L5"/>
    <mergeCell ref="O1:P2"/>
    <mergeCell ref="M6:M7"/>
    <mergeCell ref="N6:N7"/>
    <mergeCell ref="O6:O7"/>
    <mergeCell ref="P6:P7"/>
    <mergeCell ref="M1:N1"/>
    <mergeCell ref="A2:N2"/>
    <mergeCell ref="E1:J1"/>
    <mergeCell ref="A6:A7"/>
    <mergeCell ref="B6:B7"/>
    <mergeCell ref="M10:M11"/>
    <mergeCell ref="N10:N11"/>
    <mergeCell ref="M8:M9"/>
    <mergeCell ref="N8:N9"/>
    <mergeCell ref="A10:A11"/>
    <mergeCell ref="O10:O11"/>
    <mergeCell ref="P10:P11"/>
    <mergeCell ref="P8:P9"/>
    <mergeCell ref="O8:O9"/>
    <mergeCell ref="A8:A9"/>
    <mergeCell ref="B8:B9"/>
    <mergeCell ref="C8:L8"/>
    <mergeCell ref="C9:L9"/>
    <mergeCell ref="C10:L10"/>
    <mergeCell ref="C11:L11"/>
    <mergeCell ref="P14:P15"/>
    <mergeCell ref="O14:O15"/>
    <mergeCell ref="A14:A15"/>
    <mergeCell ref="B14:B15"/>
    <mergeCell ref="M14:M15"/>
    <mergeCell ref="N14:N15"/>
    <mergeCell ref="C14:L14"/>
    <mergeCell ref="C15:L15"/>
    <mergeCell ref="A17:A18"/>
    <mergeCell ref="B17:B18"/>
    <mergeCell ref="C18:L18"/>
    <mergeCell ref="A19:A20"/>
    <mergeCell ref="B19:B20"/>
    <mergeCell ref="B10:B11"/>
    <mergeCell ref="C12:L12"/>
    <mergeCell ref="C19:L19"/>
    <mergeCell ref="C20:L20"/>
    <mergeCell ref="C21:L21"/>
    <mergeCell ref="C22:L22"/>
    <mergeCell ref="A21:A22"/>
    <mergeCell ref="B21:B22"/>
    <mergeCell ref="M29:P30"/>
    <mergeCell ref="C30:L30"/>
    <mergeCell ref="A23:A24"/>
    <mergeCell ref="B23:B24"/>
    <mergeCell ref="C23:L23"/>
    <mergeCell ref="C24:L24"/>
    <mergeCell ref="M27:P28"/>
    <mergeCell ref="A27:A28"/>
    <mergeCell ref="A29:A30"/>
    <mergeCell ref="B29:B30"/>
    <mergeCell ref="A33:A34"/>
    <mergeCell ref="M25:P26"/>
    <mergeCell ref="C25:L25"/>
    <mergeCell ref="C26:L26"/>
    <mergeCell ref="M23:P24"/>
    <mergeCell ref="A16:K16"/>
    <mergeCell ref="D39:L39"/>
    <mergeCell ref="A25:A26"/>
    <mergeCell ref="B25:B26"/>
    <mergeCell ref="C29:L29"/>
    <mergeCell ref="B27:B28"/>
    <mergeCell ref="C27:L27"/>
    <mergeCell ref="C28:L28"/>
    <mergeCell ref="C32:L32"/>
    <mergeCell ref="O12:O13"/>
    <mergeCell ref="M17:P18"/>
    <mergeCell ref="B33:B34"/>
    <mergeCell ref="C33:L33"/>
    <mergeCell ref="M33:P34"/>
    <mergeCell ref="C34:L34"/>
    <mergeCell ref="M16:P16"/>
    <mergeCell ref="C17:L17"/>
    <mergeCell ref="M19:P20"/>
    <mergeCell ref="M21:P22"/>
    <mergeCell ref="M35:P36"/>
    <mergeCell ref="C36:L36"/>
    <mergeCell ref="A12:A13"/>
    <mergeCell ref="B12:B13"/>
    <mergeCell ref="M12:M13"/>
    <mergeCell ref="N12:N13"/>
    <mergeCell ref="A31:A32"/>
    <mergeCell ref="B31:B32"/>
    <mergeCell ref="C31:L31"/>
    <mergeCell ref="M31:P32"/>
    <mergeCell ref="A38:P38"/>
    <mergeCell ref="A40:B43"/>
    <mergeCell ref="C40:M43"/>
    <mergeCell ref="N40:N43"/>
    <mergeCell ref="O40:P43"/>
    <mergeCell ref="P12:P13"/>
    <mergeCell ref="C13:L13"/>
    <mergeCell ref="A35:A36"/>
    <mergeCell ref="B35:B36"/>
    <mergeCell ref="C35:L35"/>
  </mergeCells>
  <printOptions horizontalCentered="1"/>
  <pageMargins left="0.07874015748031496" right="0.11811023622047245" top="0.2755905511811024" bottom="0.26" header="0.1968503937007874" footer="0.14"/>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sheetPr codeName="Feuil12">
    <tabColor rgb="FF00B0F0"/>
  </sheetPr>
  <dimension ref="A1:M113"/>
  <sheetViews>
    <sheetView showGridLines="0" showZeros="0" zoomScalePageLayoutView="0" workbookViewId="0" topLeftCell="A1">
      <selection activeCell="L108" sqref="L108"/>
    </sheetView>
  </sheetViews>
  <sheetFormatPr defaultColWidth="11.421875" defaultRowHeight="12.75"/>
  <cols>
    <col min="1" max="1" width="16.28125" style="194" customWidth="1"/>
    <col min="2" max="3" width="9.421875" style="194" customWidth="1"/>
    <col min="4" max="4" width="5.7109375" style="194" customWidth="1"/>
    <col min="5" max="5" width="9.421875" style="194" customWidth="1"/>
    <col min="6" max="6" width="8.00390625" style="194" customWidth="1"/>
    <col min="7" max="7" width="4.57421875" style="194" customWidth="1"/>
    <col min="8" max="8" width="1.421875" style="194" customWidth="1"/>
    <col min="9" max="9" width="8.00390625" style="194" customWidth="1"/>
    <col min="10" max="10" width="4.57421875" style="194" customWidth="1"/>
    <col min="11" max="11" width="1.421875" style="194" customWidth="1"/>
    <col min="12" max="12" width="8.00390625" style="194" customWidth="1"/>
    <col min="13" max="13" width="4.57421875" style="194" customWidth="1"/>
    <col min="14" max="16384" width="11.421875" style="194" customWidth="1"/>
  </cols>
  <sheetData>
    <row r="1" spans="1:13" ht="18.75">
      <c r="A1" s="439" t="s">
        <v>67</v>
      </c>
      <c r="B1" s="439"/>
      <c r="C1" s="439"/>
      <c r="D1" s="439"/>
      <c r="E1" s="439"/>
      <c r="F1" s="439"/>
      <c r="G1" s="439"/>
      <c r="H1" s="439"/>
      <c r="I1" s="439"/>
      <c r="J1" s="439"/>
      <c r="K1" s="439"/>
      <c r="L1" s="439"/>
      <c r="M1" s="439"/>
    </row>
    <row r="2" spans="1:13" ht="18.75">
      <c r="A2" s="439" t="s">
        <v>225</v>
      </c>
      <c r="B2" s="439"/>
      <c r="C2" s="439"/>
      <c r="D2" s="439"/>
      <c r="E2" s="439"/>
      <c r="F2" s="439"/>
      <c r="G2" s="439"/>
      <c r="H2" s="439"/>
      <c r="I2" s="439"/>
      <c r="J2" s="439"/>
      <c r="K2" s="439"/>
      <c r="L2" s="439"/>
      <c r="M2" s="439"/>
    </row>
    <row r="3" spans="1:13" ht="12.75" customHeight="1">
      <c r="A3" s="439" t="s">
        <v>68</v>
      </c>
      <c r="B3" s="439"/>
      <c r="C3" s="439"/>
      <c r="D3" s="439"/>
      <c r="E3" s="439"/>
      <c r="F3" s="439"/>
      <c r="G3" s="439"/>
      <c r="H3" s="439"/>
      <c r="I3" s="439"/>
      <c r="J3" s="439"/>
      <c r="K3" s="439"/>
      <c r="L3" s="439"/>
      <c r="M3" s="439"/>
    </row>
    <row r="4" spans="1:13" ht="14.25">
      <c r="A4" s="440" t="s">
        <v>154</v>
      </c>
      <c r="B4" s="440"/>
      <c r="C4" s="440"/>
      <c r="D4" s="440"/>
      <c r="E4" s="440"/>
      <c r="F4" s="440"/>
      <c r="G4" s="440"/>
      <c r="H4" s="440"/>
      <c r="I4" s="440"/>
      <c r="J4" s="440"/>
      <c r="K4" s="440"/>
      <c r="L4" s="440"/>
      <c r="M4" s="440"/>
    </row>
    <row r="5" spans="1:13" ht="15" customHeight="1">
      <c r="A5" s="426" t="s">
        <v>68</v>
      </c>
      <c r="B5" s="426"/>
      <c r="C5" s="426"/>
      <c r="D5" s="426"/>
      <c r="E5" s="426"/>
      <c r="F5" s="426"/>
      <c r="G5" s="426"/>
      <c r="H5" s="426"/>
      <c r="I5" s="426"/>
      <c r="J5" s="426"/>
      <c r="K5" s="426"/>
      <c r="L5" s="426"/>
      <c r="M5" s="426"/>
    </row>
    <row r="6" spans="1:13" ht="14.25">
      <c r="A6" s="196" t="s">
        <v>69</v>
      </c>
      <c r="B6" s="197"/>
      <c r="C6" s="197"/>
      <c r="D6" s="197"/>
      <c r="E6" s="197"/>
      <c r="F6" s="197"/>
      <c r="G6" s="197"/>
      <c r="H6" s="197"/>
      <c r="I6" s="197"/>
      <c r="J6" s="197"/>
      <c r="K6" s="197"/>
      <c r="L6" s="197"/>
      <c r="M6" s="197"/>
    </row>
    <row r="7" spans="1:13" ht="14.25">
      <c r="A7" s="198"/>
      <c r="B7" s="197"/>
      <c r="C7" s="197"/>
      <c r="D7" s="197"/>
      <c r="E7" s="197"/>
      <c r="F7" s="197"/>
      <c r="G7" s="197"/>
      <c r="H7" s="197"/>
      <c r="I7" s="197"/>
      <c r="J7" s="197"/>
      <c r="K7" s="197"/>
      <c r="L7" s="197"/>
      <c r="M7" s="197"/>
    </row>
    <row r="8" spans="1:13" ht="12.75" customHeight="1">
      <c r="A8" s="435" t="s">
        <v>155</v>
      </c>
      <c r="B8" s="435"/>
      <c r="C8" s="435"/>
      <c r="D8" s="436" t="str">
        <f>Inscription!$D$1</f>
        <v>cyclo cross Auxerre La Noue</v>
      </c>
      <c r="E8" s="436"/>
      <c r="F8" s="436"/>
      <c r="G8" s="436"/>
      <c r="H8" s="436"/>
      <c r="I8" s="436"/>
      <c r="J8" s="436"/>
      <c r="K8" s="436"/>
      <c r="L8" s="436"/>
      <c r="M8" s="436"/>
    </row>
    <row r="9" spans="1:13" ht="6" customHeight="1">
      <c r="A9" s="200"/>
      <c r="B9" s="200"/>
      <c r="C9" s="200"/>
      <c r="D9" s="200"/>
      <c r="E9" s="197"/>
      <c r="F9" s="197"/>
      <c r="G9" s="197"/>
      <c r="H9" s="197"/>
      <c r="I9" s="197"/>
      <c r="J9" s="197"/>
      <c r="K9" s="197"/>
      <c r="L9" s="197"/>
      <c r="M9" s="197"/>
    </row>
    <row r="10" spans="1:13" ht="12.75" customHeight="1">
      <c r="A10" s="199" t="s">
        <v>77</v>
      </c>
      <c r="B10" s="219">
        <f>Inscription!$D$4</f>
        <v>43780</v>
      </c>
      <c r="C10" s="201"/>
      <c r="D10" s="199" t="s">
        <v>78</v>
      </c>
      <c r="E10" s="434" t="str">
        <f>Inscription!$D$2</f>
        <v>AUXERRE</v>
      </c>
      <c r="F10" s="434"/>
      <c r="G10" s="434"/>
      <c r="H10" s="434"/>
      <c r="I10" s="434"/>
      <c r="J10" s="434"/>
      <c r="K10" s="220"/>
      <c r="L10" s="199" t="s">
        <v>79</v>
      </c>
      <c r="M10" s="221">
        <f>Inscription!$G$2</f>
        <v>89</v>
      </c>
    </row>
    <row r="11" spans="1:13" ht="6" customHeight="1">
      <c r="A11" s="200"/>
      <c r="B11" s="200"/>
      <c r="C11" s="200"/>
      <c r="D11" s="200"/>
      <c r="E11" s="197"/>
      <c r="F11" s="197"/>
      <c r="G11" s="197"/>
      <c r="H11" s="197"/>
      <c r="I11" s="197"/>
      <c r="J11" s="197"/>
      <c r="K11" s="197"/>
      <c r="L11" s="197"/>
      <c r="M11" s="197"/>
    </row>
    <row r="12" spans="1:13" ht="12.75" customHeight="1">
      <c r="A12" s="435" t="s">
        <v>80</v>
      </c>
      <c r="B12" s="435"/>
      <c r="C12" s="435"/>
      <c r="D12" s="436" t="str">
        <f>Inscription!$D$3</f>
        <v>V.C. d'Auxerre</v>
      </c>
      <c r="E12" s="436"/>
      <c r="F12" s="436"/>
      <c r="G12" s="436"/>
      <c r="H12" s="436"/>
      <c r="I12" s="436"/>
      <c r="J12" s="436"/>
      <c r="K12" s="436"/>
      <c r="L12" s="436"/>
      <c r="M12" s="436"/>
    </row>
    <row r="13" spans="1:13" ht="6" customHeight="1">
      <c r="A13" s="200"/>
      <c r="B13" s="200"/>
      <c r="C13" s="200"/>
      <c r="D13" s="202"/>
      <c r="E13" s="197"/>
      <c r="F13" s="197"/>
      <c r="G13" s="197"/>
      <c r="H13" s="197"/>
      <c r="I13" s="197"/>
      <c r="J13" s="197"/>
      <c r="K13" s="197"/>
      <c r="L13" s="197"/>
      <c r="M13" s="197"/>
    </row>
    <row r="14" spans="1:13" ht="12.75" customHeight="1">
      <c r="A14" s="435" t="s">
        <v>156</v>
      </c>
      <c r="B14" s="435"/>
      <c r="C14" s="435"/>
      <c r="D14" s="437" t="str">
        <f>Inscription!$D$5</f>
        <v>P.P.B.+ Min.</v>
      </c>
      <c r="E14" s="437"/>
      <c r="F14" s="437"/>
      <c r="G14" s="437"/>
      <c r="H14" s="437"/>
      <c r="I14" s="437"/>
      <c r="J14" s="437"/>
      <c r="K14" s="437"/>
      <c r="L14" s="203"/>
      <c r="M14" s="203"/>
    </row>
    <row r="15" ht="6" customHeight="1">
      <c r="A15" s="204"/>
    </row>
    <row r="16" spans="2:12" ht="12.75">
      <c r="B16" s="438" t="s">
        <v>157</v>
      </c>
      <c r="C16" s="438"/>
      <c r="D16" s="222">
        <f>Inscription!$D$8</f>
        <v>40</v>
      </c>
      <c r="E16" s="438" t="s">
        <v>158</v>
      </c>
      <c r="F16" s="438"/>
      <c r="G16" s="222">
        <f>Inscription!$F$8</f>
        <v>0</v>
      </c>
      <c r="H16" s="206"/>
      <c r="I16" s="438" t="s">
        <v>159</v>
      </c>
      <c r="J16" s="438"/>
      <c r="K16" s="205"/>
      <c r="L16" s="222">
        <f>CLASSEMENT!$I$2</f>
        <v>47</v>
      </c>
    </row>
    <row r="17" ht="6" customHeight="1">
      <c r="A17" s="207"/>
    </row>
    <row r="18" spans="2:12" ht="12.75">
      <c r="B18" s="428" t="s">
        <v>81</v>
      </c>
      <c r="C18" s="428"/>
      <c r="D18" s="428"/>
      <c r="E18" s="429">
        <f>'FEUILLE RESULTATS'!$M$8</f>
        <v>0</v>
      </c>
      <c r="F18" s="429"/>
      <c r="G18" s="428" t="s">
        <v>82</v>
      </c>
      <c r="H18" s="428"/>
      <c r="I18" s="428"/>
      <c r="J18" s="430">
        <f>'FEUILLE RESULTATS'!$N$10</f>
        <v>0</v>
      </c>
      <c r="K18" s="430"/>
      <c r="L18" s="430"/>
    </row>
    <row r="19" spans="1:12" ht="12.75">
      <c r="A19" s="223"/>
      <c r="B19" s="224"/>
      <c r="C19" s="224"/>
      <c r="D19" s="224"/>
      <c r="E19" s="225"/>
      <c r="F19" s="225"/>
      <c r="G19" s="224"/>
      <c r="H19" s="224"/>
      <c r="I19" s="224"/>
      <c r="J19" s="226"/>
      <c r="K19" s="226"/>
      <c r="L19" s="226"/>
    </row>
    <row r="20" spans="1:12" ht="12.75">
      <c r="A20" s="223" t="s">
        <v>203</v>
      </c>
      <c r="B20" s="224"/>
      <c r="C20" s="224"/>
      <c r="D20" s="224"/>
      <c r="E20" s="225"/>
      <c r="F20" s="211" t="s">
        <v>175</v>
      </c>
      <c r="G20" s="227"/>
      <c r="H20" s="197"/>
      <c r="I20" s="211" t="s">
        <v>176</v>
      </c>
      <c r="J20" s="227"/>
      <c r="K20" s="226"/>
      <c r="L20" s="226"/>
    </row>
    <row r="21" spans="1:12" ht="12.75">
      <c r="A21" s="223"/>
      <c r="B21" s="223" t="s">
        <v>204</v>
      </c>
      <c r="C21" s="224"/>
      <c r="D21" s="221">
        <f>Inscription!C6</f>
        <v>0</v>
      </c>
      <c r="E21" s="194" t="s">
        <v>205</v>
      </c>
      <c r="F21" s="211"/>
      <c r="G21" s="214"/>
      <c r="H21" s="212"/>
      <c r="I21" s="213"/>
      <c r="J21" s="214"/>
      <c r="K21" s="226"/>
      <c r="L21" s="226"/>
    </row>
    <row r="22" spans="1:12" ht="6" customHeight="1">
      <c r="A22" s="223"/>
      <c r="B22" s="224"/>
      <c r="C22" s="224"/>
      <c r="D22" s="224"/>
      <c r="E22" s="225"/>
      <c r="F22" s="211"/>
      <c r="G22" s="214"/>
      <c r="H22" s="212"/>
      <c r="I22" s="213"/>
      <c r="J22" s="214"/>
      <c r="K22" s="226"/>
      <c r="L22" s="226"/>
    </row>
    <row r="23" spans="1:12" ht="12.75">
      <c r="A23" s="223" t="s">
        <v>206</v>
      </c>
      <c r="B23" s="224"/>
      <c r="C23" s="224"/>
      <c r="D23" s="224"/>
      <c r="E23" s="225"/>
      <c r="F23" s="211" t="s">
        <v>175</v>
      </c>
      <c r="G23" s="227"/>
      <c r="H23" s="197"/>
      <c r="I23" s="211" t="s">
        <v>176</v>
      </c>
      <c r="J23" s="227"/>
      <c r="K23" s="226"/>
      <c r="L23" s="226"/>
    </row>
    <row r="24" ht="12.75">
      <c r="A24" s="207"/>
    </row>
    <row r="25" spans="1:13" ht="15" customHeight="1">
      <c r="A25" s="208" t="s">
        <v>160</v>
      </c>
      <c r="B25" s="195"/>
      <c r="C25" s="195"/>
      <c r="D25" s="195"/>
      <c r="E25" s="195"/>
      <c r="F25" s="195"/>
      <c r="G25" s="195"/>
      <c r="H25" s="195"/>
      <c r="I25" s="195"/>
      <c r="J25" s="195"/>
      <c r="K25" s="195"/>
      <c r="L25" s="195"/>
      <c r="M25" s="195"/>
    </row>
    <row r="26" spans="1:13" ht="15" customHeight="1">
      <c r="A26" s="209"/>
      <c r="B26" s="431" t="s">
        <v>161</v>
      </c>
      <c r="C26" s="432"/>
      <c r="D26" s="432"/>
      <c r="E26" s="433"/>
      <c r="F26" s="431" t="s">
        <v>162</v>
      </c>
      <c r="G26" s="432"/>
      <c r="H26" s="432"/>
      <c r="I26" s="432"/>
      <c r="J26" s="432"/>
      <c r="K26" s="433"/>
      <c r="L26" s="431" t="s">
        <v>163</v>
      </c>
      <c r="M26" s="433"/>
    </row>
    <row r="27" spans="1:13" ht="15" customHeight="1">
      <c r="A27" s="209" t="s">
        <v>164</v>
      </c>
      <c r="B27" s="422" t="str">
        <f>'ETAT RESULT'!$D24</f>
        <v>Florence HAULTCOEUR</v>
      </c>
      <c r="C27" s="423"/>
      <c r="D27" s="423"/>
      <c r="E27" s="424"/>
      <c r="F27" s="422" t="str">
        <f>'ETAT RESULT'!$F24</f>
        <v>VC TOUCY</v>
      </c>
      <c r="G27" s="423"/>
      <c r="H27" s="423"/>
      <c r="I27" s="423"/>
      <c r="J27" s="423"/>
      <c r="K27" s="424"/>
      <c r="L27" s="422">
        <f>'ETAT RESULT'!$H24</f>
        <v>0</v>
      </c>
      <c r="M27" s="424"/>
    </row>
    <row r="28" spans="1:13" ht="15" customHeight="1">
      <c r="A28" s="209" t="s">
        <v>165</v>
      </c>
      <c r="B28" s="422" t="str">
        <f>'ETAT RESULT'!$D25</f>
        <v>Dominique THEVENET </v>
      </c>
      <c r="C28" s="423"/>
      <c r="D28" s="423"/>
      <c r="E28" s="424"/>
      <c r="F28" s="422" t="str">
        <f>'ETAT RESULT'!$F25</f>
        <v>AS TONNERRE</v>
      </c>
      <c r="G28" s="423"/>
      <c r="H28" s="423"/>
      <c r="I28" s="423"/>
      <c r="J28" s="423"/>
      <c r="K28" s="424"/>
      <c r="L28" s="422">
        <f>'ETAT RESULT'!$H25</f>
        <v>0</v>
      </c>
      <c r="M28" s="424"/>
    </row>
    <row r="29" spans="1:13" ht="15" customHeight="1">
      <c r="A29" s="209" t="s">
        <v>166</v>
      </c>
      <c r="B29" s="422">
        <f>'ETAT RESULT'!$D26</f>
        <v>0</v>
      </c>
      <c r="C29" s="423"/>
      <c r="D29" s="423"/>
      <c r="E29" s="424"/>
      <c r="F29" s="422">
        <f>'ETAT RESULT'!$F26</f>
        <v>0</v>
      </c>
      <c r="G29" s="423"/>
      <c r="H29" s="423"/>
      <c r="I29" s="423"/>
      <c r="J29" s="423"/>
      <c r="K29" s="424"/>
      <c r="L29" s="422">
        <f>'ETAT RESULT'!$H26</f>
        <v>0</v>
      </c>
      <c r="M29" s="424"/>
    </row>
    <row r="30" spans="1:13" ht="15" customHeight="1">
      <c r="A30" s="209" t="s">
        <v>95</v>
      </c>
      <c r="B30" s="422" t="str">
        <f>'ETAT RESULT'!$D28</f>
        <v>Laurent KLIMCZAK</v>
      </c>
      <c r="C30" s="423"/>
      <c r="D30" s="423"/>
      <c r="E30" s="424"/>
      <c r="F30" s="422" t="str">
        <f>'ETAT RESULT'!$F28</f>
        <v>ASPTT AUXERRE</v>
      </c>
      <c r="G30" s="423"/>
      <c r="H30" s="423"/>
      <c r="I30" s="423"/>
      <c r="J30" s="423"/>
      <c r="K30" s="424"/>
      <c r="L30" s="422">
        <f>'ETAT RESULT'!$H28</f>
        <v>0</v>
      </c>
      <c r="M30" s="424"/>
    </row>
    <row r="31" spans="1:13" ht="15" customHeight="1">
      <c r="A31" s="209" t="s">
        <v>167</v>
      </c>
      <c r="B31" s="422">
        <f>'ETAT RESULT'!$D29</f>
        <v>0</v>
      </c>
      <c r="C31" s="423"/>
      <c r="D31" s="423"/>
      <c r="E31" s="424"/>
      <c r="F31" s="422">
        <f>'ETAT RESULT'!$F29</f>
        <v>0</v>
      </c>
      <c r="G31" s="423"/>
      <c r="H31" s="423"/>
      <c r="I31" s="423"/>
      <c r="J31" s="423"/>
      <c r="K31" s="424"/>
      <c r="L31" s="422">
        <f>'ETAT RESULT'!$H29</f>
        <v>0</v>
      </c>
      <c r="M31" s="424"/>
    </row>
    <row r="32" spans="1:13" ht="15" customHeight="1">
      <c r="A32" s="209" t="s">
        <v>168</v>
      </c>
      <c r="B32" s="422"/>
      <c r="C32" s="423"/>
      <c r="D32" s="423"/>
      <c r="E32" s="424"/>
      <c r="F32" s="422"/>
      <c r="G32" s="423"/>
      <c r="H32" s="423"/>
      <c r="I32" s="423"/>
      <c r="J32" s="423"/>
      <c r="K32" s="424"/>
      <c r="L32" s="422"/>
      <c r="M32" s="424"/>
    </row>
    <row r="33" spans="1:13" ht="15" customHeight="1">
      <c r="A33" s="209" t="s">
        <v>97</v>
      </c>
      <c r="B33" s="422">
        <f>'ETAT RESULT'!$D30</f>
        <v>0</v>
      </c>
      <c r="C33" s="423"/>
      <c r="D33" s="423"/>
      <c r="E33" s="424"/>
      <c r="F33" s="422">
        <f>'ETAT RESULT'!$F30</f>
        <v>0</v>
      </c>
      <c r="G33" s="423"/>
      <c r="H33" s="423"/>
      <c r="I33" s="423"/>
      <c r="J33" s="423"/>
      <c r="K33" s="424"/>
      <c r="L33" s="422">
        <f>'ETAT RESULT'!$H30</f>
        <v>0</v>
      </c>
      <c r="M33" s="424"/>
    </row>
    <row r="34" spans="1:13" ht="6" customHeight="1">
      <c r="A34" s="425"/>
      <c r="B34" s="425"/>
      <c r="C34" s="425"/>
      <c r="D34" s="425"/>
      <c r="E34" s="425"/>
      <c r="F34" s="425"/>
      <c r="G34" s="425"/>
      <c r="H34" s="425"/>
      <c r="I34" s="425"/>
      <c r="J34" s="425"/>
      <c r="K34" s="425"/>
      <c r="L34" s="425"/>
      <c r="M34" s="425"/>
    </row>
    <row r="35" spans="1:13" ht="15" customHeight="1">
      <c r="A35" s="228" t="s">
        <v>207</v>
      </c>
      <c r="B35" s="195"/>
      <c r="C35" s="195"/>
      <c r="D35" s="195"/>
      <c r="E35" s="195"/>
      <c r="F35" s="211" t="s">
        <v>175</v>
      </c>
      <c r="G35" s="227"/>
      <c r="H35" s="197"/>
      <c r="I35" s="211" t="s">
        <v>176</v>
      </c>
      <c r="J35" s="227"/>
      <c r="K35" s="195"/>
      <c r="L35" s="195"/>
      <c r="M35" s="195"/>
    </row>
    <row r="36" spans="1:13" ht="15" customHeight="1">
      <c r="A36" s="426"/>
      <c r="B36" s="426"/>
      <c r="C36" s="426"/>
      <c r="D36" s="426"/>
      <c r="E36" s="426"/>
      <c r="F36" s="426"/>
      <c r="G36" s="426"/>
      <c r="H36" s="426"/>
      <c r="I36" s="426"/>
      <c r="J36" s="426"/>
      <c r="K36" s="426"/>
      <c r="L36" s="426"/>
      <c r="M36" s="426"/>
    </row>
    <row r="37" spans="1:13" ht="15" customHeight="1">
      <c r="A37" s="196" t="s">
        <v>70</v>
      </c>
      <c r="B37" s="197"/>
      <c r="C37" s="197"/>
      <c r="D37" s="197"/>
      <c r="E37" s="197"/>
      <c r="F37" s="197"/>
      <c r="G37" s="197"/>
      <c r="H37" s="197"/>
      <c r="J37" s="210" t="s">
        <v>169</v>
      </c>
      <c r="K37" s="197"/>
      <c r="L37" s="197"/>
      <c r="M37" s="197"/>
    </row>
    <row r="38" spans="1:13" ht="15" customHeight="1">
      <c r="A38" s="197" t="s">
        <v>208</v>
      </c>
      <c r="B38" s="197"/>
      <c r="C38" s="197"/>
      <c r="D38" s="197"/>
      <c r="E38" s="197"/>
      <c r="F38" s="211" t="s">
        <v>175</v>
      </c>
      <c r="G38" s="227"/>
      <c r="H38" s="197"/>
      <c r="I38" s="211" t="s">
        <v>176</v>
      </c>
      <c r="J38" s="227"/>
      <c r="K38" s="197"/>
      <c r="L38" s="197"/>
      <c r="M38" s="197"/>
    </row>
    <row r="39" spans="1:13" ht="6" customHeight="1">
      <c r="A39" s="196"/>
      <c r="B39" s="197"/>
      <c r="C39" s="197"/>
      <c r="D39" s="197"/>
      <c r="E39" s="197"/>
      <c r="F39" s="197"/>
      <c r="G39" s="197"/>
      <c r="H39" s="197"/>
      <c r="J39" s="210"/>
      <c r="K39" s="197"/>
      <c r="L39" s="197"/>
      <c r="M39" s="197"/>
    </row>
    <row r="40" spans="1:13" ht="15" customHeight="1">
      <c r="A40" s="197" t="s">
        <v>170</v>
      </c>
      <c r="B40" s="197"/>
      <c r="C40" s="197"/>
      <c r="D40" s="197"/>
      <c r="E40" s="197"/>
      <c r="F40" s="211" t="s">
        <v>171</v>
      </c>
      <c r="G40" s="227"/>
      <c r="H40" s="197"/>
      <c r="I40" s="211" t="s">
        <v>172</v>
      </c>
      <c r="J40" s="227"/>
      <c r="K40" s="197"/>
      <c r="L40" s="211" t="s">
        <v>173</v>
      </c>
      <c r="M40" s="227"/>
    </row>
    <row r="41" spans="2:13" s="212" customFormat="1" ht="6" customHeight="1">
      <c r="B41" s="213"/>
      <c r="C41" s="213"/>
      <c r="D41" s="214"/>
      <c r="E41" s="213"/>
      <c r="F41" s="213"/>
      <c r="G41" s="214"/>
      <c r="H41" s="197"/>
      <c r="I41" s="213"/>
      <c r="J41" s="213"/>
      <c r="K41" s="197"/>
      <c r="L41" s="214"/>
      <c r="M41" s="213"/>
    </row>
    <row r="42" spans="1:13" ht="15" customHeight="1">
      <c r="A42" s="197" t="s">
        <v>174</v>
      </c>
      <c r="F42" s="211" t="s">
        <v>175</v>
      </c>
      <c r="G42" s="227"/>
      <c r="H42" s="197"/>
      <c r="I42" s="211" t="s">
        <v>176</v>
      </c>
      <c r="J42" s="227"/>
      <c r="K42" s="197"/>
      <c r="L42" s="211"/>
      <c r="M42" s="211"/>
    </row>
    <row r="43" spans="2:13" ht="6" customHeight="1">
      <c r="B43" s="197"/>
      <c r="C43" s="197"/>
      <c r="F43" s="211"/>
      <c r="G43" s="211"/>
      <c r="H43" s="197"/>
      <c r="I43" s="211"/>
      <c r="J43" s="211"/>
      <c r="K43" s="197"/>
      <c r="L43" s="211"/>
      <c r="M43" s="211"/>
    </row>
    <row r="44" spans="1:13" ht="14.25">
      <c r="A44" s="215" t="s">
        <v>177</v>
      </c>
      <c r="B44" s="197"/>
      <c r="F44" s="211"/>
      <c r="G44" s="211"/>
      <c r="H44" s="197"/>
      <c r="I44" s="211"/>
      <c r="J44" s="211"/>
      <c r="K44" s="197"/>
      <c r="L44" s="211"/>
      <c r="M44" s="211"/>
    </row>
    <row r="45" spans="1:13" ht="15" customHeight="1">
      <c r="A45" s="197" t="s">
        <v>178</v>
      </c>
      <c r="B45" s="197"/>
      <c r="C45" s="197"/>
      <c r="D45" s="197"/>
      <c r="E45" s="197"/>
      <c r="F45" s="211" t="s">
        <v>175</v>
      </c>
      <c r="G45" s="227"/>
      <c r="H45" s="197"/>
      <c r="I45" s="211" t="s">
        <v>176</v>
      </c>
      <c r="J45" s="227"/>
      <c r="K45" s="197"/>
      <c r="L45" s="211"/>
      <c r="M45" s="211"/>
    </row>
    <row r="46" spans="1:13" ht="6" customHeight="1">
      <c r="A46" s="197"/>
      <c r="B46" s="197"/>
      <c r="C46" s="197"/>
      <c r="D46" s="197"/>
      <c r="E46" s="197"/>
      <c r="F46" s="211"/>
      <c r="G46" s="211"/>
      <c r="H46" s="197"/>
      <c r="I46" s="211"/>
      <c r="J46" s="211"/>
      <c r="K46" s="197"/>
      <c r="L46" s="211"/>
      <c r="M46" s="211"/>
    </row>
    <row r="47" spans="1:13" ht="15" customHeight="1">
      <c r="A47" s="197" t="s">
        <v>209</v>
      </c>
      <c r="B47" s="197"/>
      <c r="C47" s="197"/>
      <c r="D47" s="197"/>
      <c r="E47" s="197"/>
      <c r="F47" s="211" t="s">
        <v>175</v>
      </c>
      <c r="G47" s="227"/>
      <c r="H47" s="197"/>
      <c r="I47" s="211" t="s">
        <v>176</v>
      </c>
      <c r="J47" s="227"/>
      <c r="K47" s="212"/>
      <c r="L47" s="211"/>
      <c r="M47" s="211"/>
    </row>
    <row r="48" spans="1:13" ht="6" customHeight="1">
      <c r="A48" s="196"/>
      <c r="B48" s="197"/>
      <c r="C48" s="197"/>
      <c r="D48" s="197"/>
      <c r="E48" s="197"/>
      <c r="F48" s="211"/>
      <c r="G48" s="211"/>
      <c r="H48" s="197"/>
      <c r="I48" s="211"/>
      <c r="J48" s="211"/>
      <c r="K48" s="197"/>
      <c r="L48" s="211"/>
      <c r="M48" s="211"/>
    </row>
    <row r="49" spans="1:13" ht="15" customHeight="1">
      <c r="A49" s="197" t="s">
        <v>179</v>
      </c>
      <c r="B49" s="197"/>
      <c r="C49" s="197"/>
      <c r="D49" s="197"/>
      <c r="E49" s="197"/>
      <c r="F49" s="211" t="s">
        <v>175</v>
      </c>
      <c r="G49" s="227"/>
      <c r="H49" s="197"/>
      <c r="I49" s="211" t="s">
        <v>176</v>
      </c>
      <c r="J49" s="227"/>
      <c r="K49" s="197"/>
      <c r="L49" s="211"/>
      <c r="M49" s="211"/>
    </row>
    <row r="50" spans="1:13" ht="6" customHeight="1">
      <c r="A50" s="196"/>
      <c r="B50" s="197"/>
      <c r="C50" s="197"/>
      <c r="D50" s="197"/>
      <c r="E50" s="197"/>
      <c r="F50" s="211"/>
      <c r="G50" s="211"/>
      <c r="H50" s="197"/>
      <c r="I50" s="211"/>
      <c r="J50" s="211"/>
      <c r="K50" s="197"/>
      <c r="L50" s="211"/>
      <c r="M50" s="211"/>
    </row>
    <row r="51" spans="1:13" ht="15" customHeight="1">
      <c r="A51" s="197" t="s">
        <v>210</v>
      </c>
      <c r="B51" s="197"/>
      <c r="C51" s="197"/>
      <c r="D51" s="197"/>
      <c r="E51" s="197"/>
      <c r="F51" s="211" t="s">
        <v>175</v>
      </c>
      <c r="G51" s="227"/>
      <c r="H51" s="197"/>
      <c r="I51" s="211" t="s">
        <v>176</v>
      </c>
      <c r="J51" s="227"/>
      <c r="K51" s="197"/>
      <c r="L51" s="211"/>
      <c r="M51" s="211"/>
    </row>
    <row r="52" spans="1:13" ht="6" customHeight="1">
      <c r="A52" s="197"/>
      <c r="B52" s="197"/>
      <c r="C52" s="197"/>
      <c r="D52" s="197"/>
      <c r="E52" s="197"/>
      <c r="F52" s="211"/>
      <c r="G52" s="211"/>
      <c r="H52" s="197"/>
      <c r="I52" s="211"/>
      <c r="J52" s="211"/>
      <c r="K52" s="197"/>
      <c r="L52" s="211"/>
      <c r="M52" s="211"/>
    </row>
    <row r="53" spans="1:13" ht="15" customHeight="1">
      <c r="A53" s="197" t="s">
        <v>180</v>
      </c>
      <c r="B53" s="197"/>
      <c r="C53" s="197"/>
      <c r="D53" s="197"/>
      <c r="E53" s="197"/>
      <c r="F53" s="211" t="s">
        <v>175</v>
      </c>
      <c r="G53" s="227"/>
      <c r="H53" s="197"/>
      <c r="I53" s="211" t="s">
        <v>176</v>
      </c>
      <c r="J53" s="227"/>
      <c r="K53" s="197"/>
      <c r="L53" s="211"/>
      <c r="M53" s="211"/>
    </row>
    <row r="54" spans="1:13" ht="6" customHeight="1">
      <c r="A54" s="197"/>
      <c r="B54" s="197"/>
      <c r="C54" s="197"/>
      <c r="D54" s="197"/>
      <c r="E54" s="197"/>
      <c r="F54" s="211"/>
      <c r="G54" s="211"/>
      <c r="H54" s="197"/>
      <c r="I54" s="211"/>
      <c r="J54" s="211"/>
      <c r="K54" s="197"/>
      <c r="L54" s="211"/>
      <c r="M54" s="211"/>
    </row>
    <row r="55" spans="1:13" ht="15" customHeight="1">
      <c r="A55" s="197" t="s">
        <v>211</v>
      </c>
      <c r="B55" s="197"/>
      <c r="C55" s="197"/>
      <c r="D55" s="197"/>
      <c r="E55" s="197"/>
      <c r="F55" s="211" t="s">
        <v>175</v>
      </c>
      <c r="G55" s="227"/>
      <c r="H55" s="197"/>
      <c r="I55" s="211" t="s">
        <v>176</v>
      </c>
      <c r="J55" s="227"/>
      <c r="K55" s="197"/>
      <c r="L55" s="211"/>
      <c r="M55" s="211"/>
    </row>
    <row r="56" spans="1:13" ht="6" customHeight="1">
      <c r="A56" s="197"/>
      <c r="B56" s="197"/>
      <c r="C56" s="197"/>
      <c r="D56" s="197"/>
      <c r="E56" s="197"/>
      <c r="F56" s="211"/>
      <c r="G56" s="211"/>
      <c r="H56" s="197"/>
      <c r="I56" s="211"/>
      <c r="J56" s="211"/>
      <c r="K56" s="197"/>
      <c r="L56" s="211"/>
      <c r="M56" s="211"/>
    </row>
    <row r="57" spans="1:13" ht="15" customHeight="1">
      <c r="A57" s="197" t="s">
        <v>181</v>
      </c>
      <c r="B57" s="197"/>
      <c r="C57" s="197"/>
      <c r="D57" s="197"/>
      <c r="E57" s="197"/>
      <c r="F57" s="211" t="s">
        <v>175</v>
      </c>
      <c r="G57" s="227"/>
      <c r="H57" s="197"/>
      <c r="I57" s="211" t="s">
        <v>176</v>
      </c>
      <c r="J57" s="227"/>
      <c r="K57" s="197"/>
      <c r="L57" s="211"/>
      <c r="M57" s="211"/>
    </row>
    <row r="58" spans="1:13" ht="6" customHeight="1">
      <c r="A58" s="197"/>
      <c r="B58" s="197"/>
      <c r="C58" s="197"/>
      <c r="D58" s="197"/>
      <c r="E58" s="197"/>
      <c r="F58" s="211"/>
      <c r="G58" s="214"/>
      <c r="H58" s="212"/>
      <c r="I58" s="213"/>
      <c r="J58" s="214"/>
      <c r="K58" s="197"/>
      <c r="L58" s="211"/>
      <c r="M58" s="211"/>
    </row>
    <row r="59" spans="1:13" ht="15" customHeight="1">
      <c r="A59" s="197" t="s">
        <v>182</v>
      </c>
      <c r="B59" s="197"/>
      <c r="C59" s="197"/>
      <c r="D59" s="197"/>
      <c r="E59" s="197"/>
      <c r="F59" s="211" t="s">
        <v>175</v>
      </c>
      <c r="G59" s="227"/>
      <c r="H59" s="197"/>
      <c r="I59" s="211" t="s">
        <v>176</v>
      </c>
      <c r="J59" s="227"/>
      <c r="K59" s="197"/>
      <c r="L59" s="211"/>
      <c r="M59" s="211"/>
    </row>
    <row r="60" spans="1:13" ht="6" customHeight="1">
      <c r="A60" s="197"/>
      <c r="B60" s="197"/>
      <c r="C60" s="197"/>
      <c r="D60" s="197"/>
      <c r="E60" s="197"/>
      <c r="F60" s="211"/>
      <c r="G60" s="211"/>
      <c r="H60" s="197"/>
      <c r="I60" s="211"/>
      <c r="J60" s="211"/>
      <c r="K60" s="197"/>
      <c r="L60" s="211"/>
      <c r="M60" s="211"/>
    </row>
    <row r="61" spans="1:13" ht="15" customHeight="1">
      <c r="A61" s="197" t="s">
        <v>183</v>
      </c>
      <c r="B61" s="197"/>
      <c r="C61" s="197"/>
      <c r="D61" s="197"/>
      <c r="E61" s="197"/>
      <c r="F61" s="211" t="s">
        <v>175</v>
      </c>
      <c r="G61" s="227"/>
      <c r="H61" s="197"/>
      <c r="I61" s="211" t="s">
        <v>176</v>
      </c>
      <c r="J61" s="227"/>
      <c r="K61" s="197"/>
      <c r="L61" s="211"/>
      <c r="M61" s="211"/>
    </row>
    <row r="62" spans="1:13" ht="6" customHeight="1">
      <c r="A62" s="197"/>
      <c r="B62" s="197"/>
      <c r="C62" s="197"/>
      <c r="D62" s="197"/>
      <c r="E62" s="197"/>
      <c r="F62" s="211"/>
      <c r="G62" s="211"/>
      <c r="H62" s="197"/>
      <c r="I62" s="211"/>
      <c r="J62" s="211"/>
      <c r="K62" s="197"/>
      <c r="L62" s="211"/>
      <c r="M62" s="211"/>
    </row>
    <row r="63" spans="1:13" ht="15" customHeight="1">
      <c r="A63" s="197" t="s">
        <v>184</v>
      </c>
      <c r="B63" s="197"/>
      <c r="C63" s="197"/>
      <c r="D63" s="197"/>
      <c r="E63" s="197"/>
      <c r="F63" s="211" t="s">
        <v>175</v>
      </c>
      <c r="G63" s="227"/>
      <c r="H63" s="197"/>
      <c r="I63" s="211" t="s">
        <v>176</v>
      </c>
      <c r="J63" s="227"/>
      <c r="K63" s="197"/>
      <c r="L63" s="211"/>
      <c r="M63" s="211"/>
    </row>
    <row r="64" spans="1:13" ht="6" customHeight="1">
      <c r="A64" s="197"/>
      <c r="B64" s="197"/>
      <c r="C64" s="197"/>
      <c r="D64" s="197"/>
      <c r="E64" s="197"/>
      <c r="F64" s="211"/>
      <c r="G64" s="211"/>
      <c r="H64" s="197"/>
      <c r="I64" s="211"/>
      <c r="J64" s="211"/>
      <c r="K64" s="197"/>
      <c r="L64" s="211"/>
      <c r="M64" s="211"/>
    </row>
    <row r="65" spans="1:13" ht="15" customHeight="1">
      <c r="A65" s="197" t="s">
        <v>185</v>
      </c>
      <c r="B65" s="197"/>
      <c r="C65" s="197"/>
      <c r="D65" s="197"/>
      <c r="E65" s="197"/>
      <c r="F65" s="211" t="s">
        <v>175</v>
      </c>
      <c r="G65" s="227"/>
      <c r="H65" s="197"/>
      <c r="I65" s="211" t="s">
        <v>176</v>
      </c>
      <c r="J65" s="227"/>
      <c r="K65" s="197"/>
      <c r="L65" s="211"/>
      <c r="M65" s="211"/>
    </row>
    <row r="66" spans="1:13" ht="6" customHeight="1">
      <c r="A66" s="197"/>
      <c r="B66" s="197"/>
      <c r="C66" s="197"/>
      <c r="D66" s="197"/>
      <c r="E66" s="197"/>
      <c r="F66" s="211"/>
      <c r="G66" s="211"/>
      <c r="H66" s="197"/>
      <c r="I66" s="211"/>
      <c r="J66" s="211"/>
      <c r="K66" s="197"/>
      <c r="L66" s="211"/>
      <c r="M66" s="211"/>
    </row>
    <row r="67" spans="1:13" ht="15" customHeight="1">
      <c r="A67" s="197" t="s">
        <v>186</v>
      </c>
      <c r="B67" s="197"/>
      <c r="C67" s="197"/>
      <c r="D67" s="197"/>
      <c r="E67" s="197"/>
      <c r="F67" s="211" t="s">
        <v>187</v>
      </c>
      <c r="G67" s="227"/>
      <c r="H67" s="197"/>
      <c r="I67" s="211">
        <v>1</v>
      </c>
      <c r="J67" s="227"/>
      <c r="K67" s="197"/>
      <c r="L67" s="211">
        <v>2</v>
      </c>
      <c r="M67" s="227"/>
    </row>
    <row r="68" spans="1:13" ht="6" customHeight="1">
      <c r="A68" s="197"/>
      <c r="B68" s="197"/>
      <c r="C68" s="197"/>
      <c r="D68" s="197"/>
      <c r="E68" s="197"/>
      <c r="F68" s="211"/>
      <c r="G68" s="211"/>
      <c r="H68" s="197"/>
      <c r="I68" s="211"/>
      <c r="J68" s="211"/>
      <c r="K68" s="197"/>
      <c r="L68" s="211"/>
      <c r="M68" s="211"/>
    </row>
    <row r="69" spans="1:13" ht="15" customHeight="1">
      <c r="A69" s="197" t="s">
        <v>188</v>
      </c>
      <c r="B69" s="197"/>
      <c r="C69" s="197"/>
      <c r="D69" s="197"/>
      <c r="E69" s="197"/>
      <c r="F69" s="211" t="s">
        <v>175</v>
      </c>
      <c r="G69" s="227"/>
      <c r="H69" s="197"/>
      <c r="I69" s="211" t="s">
        <v>176</v>
      </c>
      <c r="J69" s="227"/>
      <c r="K69" s="197"/>
      <c r="L69" s="211"/>
      <c r="M69" s="211"/>
    </row>
    <row r="70" spans="1:13" ht="6" customHeight="1">
      <c r="A70" s="197"/>
      <c r="B70" s="197"/>
      <c r="C70" s="197"/>
      <c r="D70" s="197"/>
      <c r="E70" s="197"/>
      <c r="F70" s="211"/>
      <c r="G70" s="214"/>
      <c r="H70" s="212"/>
      <c r="I70" s="213"/>
      <c r="J70" s="214"/>
      <c r="K70" s="197"/>
      <c r="L70" s="211"/>
      <c r="M70" s="211"/>
    </row>
    <row r="71" spans="1:13" ht="15" customHeight="1">
      <c r="A71" s="216" t="s">
        <v>189</v>
      </c>
      <c r="B71" s="197"/>
      <c r="C71" s="197"/>
      <c r="D71" s="197"/>
      <c r="E71" s="197"/>
      <c r="F71" s="211" t="s">
        <v>171</v>
      </c>
      <c r="G71" s="227"/>
      <c r="H71" s="197"/>
      <c r="I71" s="211" t="s">
        <v>172</v>
      </c>
      <c r="J71" s="227"/>
      <c r="K71" s="197"/>
      <c r="L71" s="211" t="s">
        <v>173</v>
      </c>
      <c r="M71" s="227"/>
    </row>
    <row r="72" spans="1:13" ht="6" customHeight="1">
      <c r="A72" s="197"/>
      <c r="B72" s="197"/>
      <c r="C72" s="197"/>
      <c r="D72" s="197"/>
      <c r="E72" s="197"/>
      <c r="F72" s="197"/>
      <c r="G72" s="197"/>
      <c r="H72" s="197"/>
      <c r="I72" s="197"/>
      <c r="J72" s="197"/>
      <c r="K72" s="197"/>
      <c r="L72" s="197"/>
      <c r="M72" s="197"/>
    </row>
    <row r="73" spans="1:13" ht="15" customHeight="1">
      <c r="A73" s="197" t="s">
        <v>190</v>
      </c>
      <c r="B73" s="197"/>
      <c r="C73" s="197"/>
      <c r="D73" s="197"/>
      <c r="E73" s="197"/>
      <c r="F73" s="211" t="s">
        <v>171</v>
      </c>
      <c r="G73" s="227"/>
      <c r="H73" s="197"/>
      <c r="I73" s="211" t="s">
        <v>172</v>
      </c>
      <c r="J73" s="227"/>
      <c r="K73" s="197"/>
      <c r="L73" s="211" t="s">
        <v>173</v>
      </c>
      <c r="M73" s="227"/>
    </row>
    <row r="74" spans="1:13" ht="6" customHeight="1">
      <c r="A74" s="197"/>
      <c r="B74" s="197"/>
      <c r="C74" s="197"/>
      <c r="D74" s="197"/>
      <c r="E74" s="197"/>
      <c r="F74" s="211"/>
      <c r="G74" s="214"/>
      <c r="H74" s="212"/>
      <c r="I74" s="213"/>
      <c r="J74" s="214"/>
      <c r="K74" s="212"/>
      <c r="L74" s="213"/>
      <c r="M74" s="214"/>
    </row>
    <row r="75" spans="1:13" ht="15" customHeight="1">
      <c r="A75" s="197" t="s">
        <v>191</v>
      </c>
      <c r="B75" s="197"/>
      <c r="C75" s="197"/>
      <c r="D75" s="197"/>
      <c r="E75" s="197"/>
      <c r="F75" s="211" t="s">
        <v>171</v>
      </c>
      <c r="G75" s="227"/>
      <c r="H75" s="197"/>
      <c r="I75" s="211" t="s">
        <v>172</v>
      </c>
      <c r="J75" s="227"/>
      <c r="K75" s="197"/>
      <c r="L75" s="211" t="s">
        <v>173</v>
      </c>
      <c r="M75" s="227"/>
    </row>
    <row r="76" spans="1:13" ht="6" customHeight="1">
      <c r="A76" s="197"/>
      <c r="B76" s="197"/>
      <c r="C76" s="197"/>
      <c r="D76" s="197"/>
      <c r="E76" s="197"/>
      <c r="F76" s="197"/>
      <c r="G76" s="197"/>
      <c r="H76" s="197"/>
      <c r="I76" s="197"/>
      <c r="J76" s="197"/>
      <c r="K76" s="197"/>
      <c r="L76" s="197"/>
      <c r="M76" s="197"/>
    </row>
    <row r="77" spans="1:13" ht="15" customHeight="1">
      <c r="A77" s="215" t="s">
        <v>192</v>
      </c>
      <c r="B77" s="197"/>
      <c r="C77" s="197"/>
      <c r="D77" s="197"/>
      <c r="E77" s="197"/>
      <c r="F77" s="197"/>
      <c r="G77" s="197"/>
      <c r="H77" s="197"/>
      <c r="I77" s="197"/>
      <c r="J77" s="197"/>
      <c r="K77" s="197"/>
      <c r="L77" s="197"/>
      <c r="M77" s="197"/>
    </row>
    <row r="78" spans="1:13" ht="15" customHeight="1">
      <c r="A78" s="197" t="s">
        <v>193</v>
      </c>
      <c r="B78" s="197"/>
      <c r="C78" s="197"/>
      <c r="D78" s="197"/>
      <c r="E78" s="197"/>
      <c r="F78" s="211" t="s">
        <v>171</v>
      </c>
      <c r="G78" s="227"/>
      <c r="H78" s="197"/>
      <c r="I78" s="211" t="s">
        <v>172</v>
      </c>
      <c r="J78" s="227"/>
      <c r="K78" s="197"/>
      <c r="L78" s="211" t="s">
        <v>173</v>
      </c>
      <c r="M78" s="227"/>
    </row>
    <row r="79" spans="1:13" ht="6" customHeight="1">
      <c r="A79" s="197"/>
      <c r="B79" s="197"/>
      <c r="C79" s="197"/>
      <c r="D79" s="197"/>
      <c r="E79" s="197"/>
      <c r="F79" s="197"/>
      <c r="G79" s="197"/>
      <c r="H79" s="197"/>
      <c r="I79" s="197"/>
      <c r="J79" s="197"/>
      <c r="K79" s="197"/>
      <c r="L79" s="197"/>
      <c r="M79" s="197"/>
    </row>
    <row r="80" spans="1:13" ht="15" customHeight="1">
      <c r="A80" s="197" t="s">
        <v>194</v>
      </c>
      <c r="B80" s="197"/>
      <c r="C80" s="197"/>
      <c r="D80" s="197"/>
      <c r="E80" s="197"/>
      <c r="F80" s="197"/>
      <c r="G80" s="197"/>
      <c r="H80" s="197"/>
      <c r="I80" s="197"/>
      <c r="J80" s="197"/>
      <c r="K80" s="197"/>
      <c r="L80" s="197"/>
      <c r="M80" s="197"/>
    </row>
    <row r="81" spans="1:13" ht="15" customHeight="1">
      <c r="A81" s="216" t="s">
        <v>195</v>
      </c>
      <c r="B81" s="197"/>
      <c r="C81" s="197"/>
      <c r="D81" s="197"/>
      <c r="E81" s="197"/>
      <c r="F81" s="221"/>
      <c r="G81" s="197"/>
      <c r="H81" s="197"/>
      <c r="I81" s="197"/>
      <c r="J81" s="197"/>
      <c r="K81" s="197"/>
      <c r="L81" s="197"/>
      <c r="M81" s="197"/>
    </row>
    <row r="82" spans="1:13" ht="6" customHeight="1">
      <c r="A82" s="216"/>
      <c r="B82" s="197"/>
      <c r="C82" s="197"/>
      <c r="D82" s="197"/>
      <c r="E82" s="197"/>
      <c r="F82" s="212"/>
      <c r="G82" s="197"/>
      <c r="H82" s="197"/>
      <c r="I82" s="197"/>
      <c r="J82" s="197"/>
      <c r="K82" s="197"/>
      <c r="L82" s="197"/>
      <c r="M82" s="197"/>
    </row>
    <row r="83" spans="1:13" ht="15" customHeight="1">
      <c r="A83" s="216" t="s">
        <v>196</v>
      </c>
      <c r="B83" s="197"/>
      <c r="C83" s="197"/>
      <c r="D83" s="197"/>
      <c r="E83" s="197"/>
      <c r="F83" s="221"/>
      <c r="G83" s="197"/>
      <c r="H83" s="197"/>
      <c r="I83" s="197"/>
      <c r="J83" s="197"/>
      <c r="K83" s="197"/>
      <c r="L83" s="197"/>
      <c r="M83" s="197"/>
    </row>
    <row r="84" spans="1:13" ht="6" customHeight="1">
      <c r="A84" s="197"/>
      <c r="B84" s="197"/>
      <c r="C84" s="197"/>
      <c r="D84" s="197"/>
      <c r="E84" s="197"/>
      <c r="F84" s="197"/>
      <c r="G84" s="197"/>
      <c r="H84" s="197"/>
      <c r="I84" s="197"/>
      <c r="J84" s="197"/>
      <c r="K84" s="197"/>
      <c r="L84" s="197"/>
      <c r="M84" s="197"/>
    </row>
    <row r="85" spans="1:13" ht="15" customHeight="1">
      <c r="A85" s="197" t="s">
        <v>197</v>
      </c>
      <c r="B85" s="197"/>
      <c r="C85" s="197"/>
      <c r="D85" s="197"/>
      <c r="E85" s="197"/>
      <c r="F85" s="211" t="s">
        <v>171</v>
      </c>
      <c r="G85" s="227"/>
      <c r="H85" s="197"/>
      <c r="I85" s="211" t="s">
        <v>172</v>
      </c>
      <c r="J85" s="227"/>
      <c r="K85" s="197"/>
      <c r="L85" s="211" t="s">
        <v>173</v>
      </c>
      <c r="M85" s="227"/>
    </row>
    <row r="86" spans="1:13" ht="6" customHeight="1">
      <c r="A86" s="197"/>
      <c r="B86" s="197"/>
      <c r="C86" s="197"/>
      <c r="D86" s="197"/>
      <c r="E86" s="197"/>
      <c r="F86" s="197"/>
      <c r="G86" s="197"/>
      <c r="H86" s="197"/>
      <c r="I86" s="197"/>
      <c r="J86" s="197"/>
      <c r="K86" s="197"/>
      <c r="L86" s="197"/>
      <c r="M86" s="197"/>
    </row>
    <row r="87" spans="1:13" ht="15" customHeight="1">
      <c r="A87" s="215" t="s">
        <v>198</v>
      </c>
      <c r="B87" s="197"/>
      <c r="C87" s="197"/>
      <c r="D87" s="197"/>
      <c r="E87" s="197"/>
      <c r="F87" s="197"/>
      <c r="G87" s="197"/>
      <c r="H87" s="197"/>
      <c r="I87" s="197"/>
      <c r="J87" s="197"/>
      <c r="K87" s="197"/>
      <c r="L87" s="197"/>
      <c r="M87" s="197"/>
    </row>
    <row r="88" spans="1:13" ht="15" customHeight="1">
      <c r="A88" s="197" t="s">
        <v>212</v>
      </c>
      <c r="B88" s="197"/>
      <c r="C88" s="197"/>
      <c r="D88" s="197"/>
      <c r="E88" s="197"/>
      <c r="F88" s="211" t="s">
        <v>171</v>
      </c>
      <c r="G88" s="227"/>
      <c r="H88" s="197"/>
      <c r="I88" s="211" t="s">
        <v>172</v>
      </c>
      <c r="J88" s="227"/>
      <c r="K88" s="197"/>
      <c r="L88" s="211" t="s">
        <v>173</v>
      </c>
      <c r="M88" s="227"/>
    </row>
    <row r="89" spans="1:13" ht="6" customHeight="1">
      <c r="A89" s="197"/>
      <c r="B89" s="197"/>
      <c r="C89" s="197"/>
      <c r="D89" s="197"/>
      <c r="E89" s="197"/>
      <c r="F89" s="197"/>
      <c r="G89" s="197"/>
      <c r="H89" s="197"/>
      <c r="I89" s="197"/>
      <c r="J89" s="197"/>
      <c r="K89" s="197"/>
      <c r="L89" s="197"/>
      <c r="M89" s="197"/>
    </row>
    <row r="90" spans="1:13" ht="15" customHeight="1">
      <c r="A90" s="197" t="s">
        <v>199</v>
      </c>
      <c r="B90" s="197"/>
      <c r="C90" s="197"/>
      <c r="D90" s="197"/>
      <c r="E90" s="197"/>
      <c r="F90" s="211" t="s">
        <v>175</v>
      </c>
      <c r="G90" s="227"/>
      <c r="H90" s="197"/>
      <c r="I90" s="211" t="s">
        <v>176</v>
      </c>
      <c r="J90" s="227"/>
      <c r="K90" s="197"/>
      <c r="L90" s="197"/>
      <c r="M90" s="197"/>
    </row>
    <row r="91" spans="1:13" ht="6" customHeight="1">
      <c r="A91" s="197"/>
      <c r="B91" s="197"/>
      <c r="C91" s="197"/>
      <c r="D91" s="197"/>
      <c r="E91" s="197"/>
      <c r="F91" s="197"/>
      <c r="G91" s="197"/>
      <c r="H91" s="197"/>
      <c r="I91" s="197"/>
      <c r="J91" s="197"/>
      <c r="K91" s="197"/>
      <c r="L91" s="197"/>
      <c r="M91" s="197"/>
    </row>
    <row r="92" spans="1:13" ht="15" customHeight="1">
      <c r="A92" s="197" t="s">
        <v>200</v>
      </c>
      <c r="B92" s="197"/>
      <c r="C92" s="197"/>
      <c r="D92" s="197"/>
      <c r="E92" s="197"/>
      <c r="F92" s="211" t="s">
        <v>175</v>
      </c>
      <c r="G92" s="227"/>
      <c r="H92" s="197"/>
      <c r="I92" s="211" t="s">
        <v>176</v>
      </c>
      <c r="J92" s="227"/>
      <c r="K92" s="197"/>
      <c r="L92" s="197"/>
      <c r="M92" s="197"/>
    </row>
    <row r="93" spans="1:13" ht="6" customHeight="1">
      <c r="A93" s="197"/>
      <c r="B93" s="197"/>
      <c r="C93" s="197"/>
      <c r="D93" s="197"/>
      <c r="E93" s="197"/>
      <c r="F93" s="197"/>
      <c r="G93" s="197"/>
      <c r="H93" s="197"/>
      <c r="I93" s="197"/>
      <c r="J93" s="197"/>
      <c r="K93" s="197"/>
      <c r="L93" s="197"/>
      <c r="M93" s="197"/>
    </row>
    <row r="94" spans="1:13" ht="15" customHeight="1">
      <c r="A94" s="197"/>
      <c r="B94" s="197"/>
      <c r="C94" s="197"/>
      <c r="D94" s="197"/>
      <c r="E94" s="197"/>
      <c r="F94" s="197"/>
      <c r="G94" s="197"/>
      <c r="H94" s="197"/>
      <c r="I94" s="197"/>
      <c r="J94" s="197"/>
      <c r="K94" s="197"/>
      <c r="L94" s="197"/>
      <c r="M94" s="197"/>
    </row>
    <row r="95" spans="1:13" ht="28.5" customHeight="1">
      <c r="A95" s="427" t="s">
        <v>201</v>
      </c>
      <c r="B95" s="427"/>
      <c r="C95" s="427"/>
      <c r="D95" s="427"/>
      <c r="E95" s="427"/>
      <c r="F95" s="427"/>
      <c r="G95" s="427"/>
      <c r="H95" s="427"/>
      <c r="I95" s="427"/>
      <c r="J95" s="427"/>
      <c r="K95" s="427"/>
      <c r="L95" s="427"/>
      <c r="M95" s="427"/>
    </row>
    <row r="96" spans="1:13" ht="75" customHeight="1">
      <c r="A96" s="418"/>
      <c r="B96" s="418"/>
      <c r="C96" s="418"/>
      <c r="D96" s="418"/>
      <c r="E96" s="418"/>
      <c r="F96" s="418"/>
      <c r="G96" s="418"/>
      <c r="H96" s="418"/>
      <c r="I96" s="418"/>
      <c r="J96" s="418"/>
      <c r="K96" s="418"/>
      <c r="L96" s="418"/>
      <c r="M96" s="418"/>
    </row>
    <row r="97" spans="1:13" ht="15" customHeight="1">
      <c r="A97" s="197"/>
      <c r="B97" s="197"/>
      <c r="C97" s="197"/>
      <c r="D97" s="197"/>
      <c r="E97" s="197"/>
      <c r="F97" s="197"/>
      <c r="G97" s="197"/>
      <c r="H97" s="197"/>
      <c r="I97" s="197"/>
      <c r="J97" s="197"/>
      <c r="K97" s="197"/>
      <c r="L97" s="197"/>
      <c r="M97" s="197"/>
    </row>
    <row r="98" spans="1:13" ht="15" customHeight="1">
      <c r="A98" s="419" t="s">
        <v>202</v>
      </c>
      <c r="B98" s="419"/>
      <c r="C98" s="419"/>
      <c r="D98" s="419"/>
      <c r="E98" s="419"/>
      <c r="F98" s="419"/>
      <c r="G98" s="419"/>
      <c r="H98" s="419"/>
      <c r="I98" s="419"/>
      <c r="J98" s="419"/>
      <c r="K98" s="419"/>
      <c r="L98" s="419"/>
      <c r="M98" s="419"/>
    </row>
    <row r="99" spans="1:13" ht="75" customHeight="1">
      <c r="A99" s="418"/>
      <c r="B99" s="418"/>
      <c r="C99" s="418"/>
      <c r="D99" s="418"/>
      <c r="E99" s="418"/>
      <c r="F99" s="418"/>
      <c r="G99" s="418"/>
      <c r="H99" s="418"/>
      <c r="I99" s="418"/>
      <c r="J99" s="418"/>
      <c r="K99" s="418"/>
      <c r="L99" s="418"/>
      <c r="M99" s="418"/>
    </row>
    <row r="100" spans="1:13" ht="15" customHeight="1">
      <c r="A100" s="197"/>
      <c r="B100" s="197"/>
      <c r="C100" s="197"/>
      <c r="D100" s="197"/>
      <c r="E100" s="197"/>
      <c r="F100" s="197"/>
      <c r="G100" s="197"/>
      <c r="H100" s="197"/>
      <c r="I100" s="197"/>
      <c r="J100" s="197"/>
      <c r="K100" s="197"/>
      <c r="L100" s="197"/>
      <c r="M100" s="197"/>
    </row>
    <row r="101" spans="1:13" ht="14.25">
      <c r="A101" s="197"/>
      <c r="B101" s="197"/>
      <c r="C101" s="197"/>
      <c r="D101" s="197"/>
      <c r="E101" s="197"/>
      <c r="F101" s="197"/>
      <c r="G101" s="197"/>
      <c r="H101" s="197"/>
      <c r="I101" s="217" t="s">
        <v>77</v>
      </c>
      <c r="J101" s="420">
        <f>Inscription!D4</f>
        <v>43780</v>
      </c>
      <c r="K101" s="420"/>
      <c r="L101" s="420"/>
      <c r="M101" s="420"/>
    </row>
    <row r="102" spans="1:11" ht="14.25">
      <c r="A102" s="198"/>
      <c r="B102" s="197"/>
      <c r="C102" s="197"/>
      <c r="D102" s="197"/>
      <c r="E102" s="197"/>
      <c r="F102" s="197"/>
      <c r="G102" s="197"/>
      <c r="H102" s="197"/>
      <c r="I102" s="197"/>
      <c r="J102" s="197"/>
      <c r="K102" s="197"/>
    </row>
    <row r="103" spans="1:11" ht="14.25">
      <c r="A103" s="197"/>
      <c r="B103" s="197"/>
      <c r="C103" s="197"/>
      <c r="D103" s="197"/>
      <c r="E103" s="197"/>
      <c r="F103" s="197"/>
      <c r="G103" s="197"/>
      <c r="H103" s="197"/>
      <c r="I103" s="217" t="s">
        <v>71</v>
      </c>
      <c r="J103" s="197"/>
      <c r="K103" s="197"/>
    </row>
    <row r="104" spans="1:11" ht="14.25">
      <c r="A104" s="198"/>
      <c r="B104" s="197"/>
      <c r="C104" s="197"/>
      <c r="D104" s="197"/>
      <c r="E104" s="197"/>
      <c r="F104" s="197"/>
      <c r="G104" s="197"/>
      <c r="H104" s="197"/>
      <c r="I104" s="197"/>
      <c r="J104" s="197"/>
      <c r="K104" s="197"/>
    </row>
    <row r="105" spans="1:11" ht="14.25">
      <c r="A105" s="198"/>
      <c r="B105" s="197"/>
      <c r="C105" s="197"/>
      <c r="D105" s="197"/>
      <c r="E105" s="197"/>
      <c r="F105" s="197"/>
      <c r="G105" s="197"/>
      <c r="H105" s="197"/>
      <c r="I105" s="197"/>
      <c r="J105" s="197"/>
      <c r="K105" s="197"/>
    </row>
    <row r="106" spans="1:11" ht="14.25">
      <c r="A106" s="198"/>
      <c r="B106" s="197"/>
      <c r="C106" s="197"/>
      <c r="D106" s="197"/>
      <c r="E106" s="197"/>
      <c r="F106" s="197"/>
      <c r="G106" s="197"/>
      <c r="H106" s="197"/>
      <c r="I106" s="197"/>
      <c r="J106" s="197"/>
      <c r="K106" s="197"/>
    </row>
    <row r="107" spans="1:11" ht="12.75">
      <c r="A107" s="218" t="s">
        <v>72</v>
      </c>
      <c r="B107" s="218" t="s">
        <v>73</v>
      </c>
      <c r="C107" s="197"/>
      <c r="D107" s="197"/>
      <c r="E107" s="197"/>
      <c r="F107" s="197"/>
      <c r="G107" s="197"/>
      <c r="H107" s="197"/>
      <c r="I107" s="197"/>
      <c r="J107" s="197"/>
      <c r="K107" s="197"/>
    </row>
    <row r="108" spans="1:11" ht="12.75">
      <c r="A108" s="197"/>
      <c r="B108" s="218" t="s">
        <v>74</v>
      </c>
      <c r="C108" s="197"/>
      <c r="D108" s="197"/>
      <c r="F108" s="197"/>
      <c r="G108" s="197"/>
      <c r="H108" s="197"/>
      <c r="I108" s="197"/>
      <c r="J108" s="197"/>
      <c r="K108" s="197"/>
    </row>
    <row r="109" ht="12.75">
      <c r="B109" s="207" t="s">
        <v>75</v>
      </c>
    </row>
    <row r="110" ht="12.75">
      <c r="B110" s="207" t="s">
        <v>76</v>
      </c>
    </row>
    <row r="111" ht="12.75">
      <c r="A111" s="207"/>
    </row>
    <row r="112" spans="1:13" ht="29.25" customHeight="1">
      <c r="A112" s="421" t="s">
        <v>226</v>
      </c>
      <c r="B112" s="421"/>
      <c r="C112" s="421"/>
      <c r="D112" s="421"/>
      <c r="E112" s="421"/>
      <c r="F112" s="421"/>
      <c r="G112" s="421"/>
      <c r="H112" s="421"/>
      <c r="I112" s="421"/>
      <c r="J112" s="421"/>
      <c r="K112" s="421"/>
      <c r="L112" s="421"/>
      <c r="M112" s="421"/>
    </row>
    <row r="113" ht="12.75">
      <c r="A113" s="207"/>
    </row>
  </sheetData>
  <sheetProtection/>
  <mergeCells count="51">
    <mergeCell ref="A1:M1"/>
    <mergeCell ref="A2:M2"/>
    <mergeCell ref="A3:M3"/>
    <mergeCell ref="A4:M4"/>
    <mergeCell ref="A5:M5"/>
    <mergeCell ref="A8:C8"/>
    <mergeCell ref="D8:M8"/>
    <mergeCell ref="E10:J10"/>
    <mergeCell ref="A12:C12"/>
    <mergeCell ref="D12:M12"/>
    <mergeCell ref="A14:C14"/>
    <mergeCell ref="D14:K14"/>
    <mergeCell ref="B16:C16"/>
    <mergeCell ref="E16:F16"/>
    <mergeCell ref="I16:J16"/>
    <mergeCell ref="B18:D18"/>
    <mergeCell ref="E18:F18"/>
    <mergeCell ref="G18:I18"/>
    <mergeCell ref="J18:L18"/>
    <mergeCell ref="B26:E26"/>
    <mergeCell ref="F26:K26"/>
    <mergeCell ref="L26:M26"/>
    <mergeCell ref="B27:E27"/>
    <mergeCell ref="F27:K27"/>
    <mergeCell ref="L27:M27"/>
    <mergeCell ref="B28:E28"/>
    <mergeCell ref="F28:K28"/>
    <mergeCell ref="L28:M28"/>
    <mergeCell ref="B29:E29"/>
    <mergeCell ref="F29:K29"/>
    <mergeCell ref="L29:M29"/>
    <mergeCell ref="B30:E30"/>
    <mergeCell ref="F30:K30"/>
    <mergeCell ref="L30:M30"/>
    <mergeCell ref="A95:M95"/>
    <mergeCell ref="B31:E31"/>
    <mergeCell ref="F31:K31"/>
    <mergeCell ref="L31:M31"/>
    <mergeCell ref="B32:E32"/>
    <mergeCell ref="F32:K32"/>
    <mergeCell ref="L32:M32"/>
    <mergeCell ref="A96:M96"/>
    <mergeCell ref="A98:M98"/>
    <mergeCell ref="A99:M99"/>
    <mergeCell ref="J101:M101"/>
    <mergeCell ref="A112:M112"/>
    <mergeCell ref="B33:E33"/>
    <mergeCell ref="F33:K33"/>
    <mergeCell ref="L33:M33"/>
    <mergeCell ref="A34:M34"/>
    <mergeCell ref="A36:M36"/>
  </mergeCells>
  <printOptions horizontalCentered="1"/>
  <pageMargins left="0.2755905511811024" right="0.31496062992125984" top="0.3937007874015748" bottom="0.7874015748031497" header="0.2755905511811024" footer="0.590551181102362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Feuil1">
    <tabColor rgb="FF00B0F0"/>
  </sheetPr>
  <dimension ref="A1:G211"/>
  <sheetViews>
    <sheetView showGridLines="0" showZeros="0" zoomScale="75" zoomScaleNormal="75" zoomScalePageLayoutView="0" workbookViewId="0" topLeftCell="A1">
      <selection activeCell="C52" sqref="C52"/>
    </sheetView>
  </sheetViews>
  <sheetFormatPr defaultColWidth="11.421875" defaultRowHeight="12.75"/>
  <cols>
    <col min="1" max="2" width="7.7109375" style="1" customWidth="1"/>
    <col min="3" max="3" width="14.00390625" style="1" customWidth="1"/>
    <col min="4" max="4" width="15.7109375" style="1" customWidth="1"/>
    <col min="5" max="5" width="28.7109375" style="1" customWidth="1"/>
    <col min="6" max="6" width="13.7109375" style="1" customWidth="1"/>
    <col min="7" max="7" width="15.7109375" style="1" customWidth="1"/>
    <col min="8" max="16384" width="11.421875" style="1" customWidth="1"/>
  </cols>
  <sheetData>
    <row r="1" spans="1:7" ht="19.5" customHeight="1">
      <c r="A1" s="112" t="s">
        <v>8</v>
      </c>
      <c r="B1" s="113"/>
      <c r="C1" s="114"/>
      <c r="D1" s="112" t="s">
        <v>233</v>
      </c>
      <c r="E1" s="113"/>
      <c r="F1" s="113"/>
      <c r="G1" s="114"/>
    </row>
    <row r="2" spans="1:7" ht="19.5" customHeight="1">
      <c r="A2" s="112" t="s">
        <v>7</v>
      </c>
      <c r="B2" s="113"/>
      <c r="C2" s="114"/>
      <c r="D2" s="112" t="s">
        <v>234</v>
      </c>
      <c r="E2" s="114"/>
      <c r="F2" s="14" t="s">
        <v>132</v>
      </c>
      <c r="G2" s="14">
        <v>89</v>
      </c>
    </row>
    <row r="3" spans="1:7" ht="19.5" customHeight="1">
      <c r="A3" s="112" t="s">
        <v>9</v>
      </c>
      <c r="B3" s="113"/>
      <c r="C3" s="114"/>
      <c r="D3" s="170" t="s">
        <v>235</v>
      </c>
      <c r="E3" s="171"/>
      <c r="F3" s="171"/>
      <c r="G3" s="172"/>
    </row>
    <row r="4" spans="1:7" ht="19.5" customHeight="1">
      <c r="A4" s="112" t="s">
        <v>10</v>
      </c>
      <c r="B4" s="113"/>
      <c r="C4" s="114"/>
      <c r="D4" s="173">
        <v>43780</v>
      </c>
      <c r="E4" s="113"/>
      <c r="F4" s="180" t="s">
        <v>131</v>
      </c>
      <c r="G4" s="169"/>
    </row>
    <row r="5" spans="1:7" ht="19.5" customHeight="1">
      <c r="A5" s="112" t="s">
        <v>11</v>
      </c>
      <c r="B5" s="113"/>
      <c r="C5" s="114"/>
      <c r="D5" s="173" t="s">
        <v>236</v>
      </c>
      <c r="E5" s="113"/>
      <c r="F5" s="113"/>
      <c r="G5" s="114"/>
    </row>
    <row r="6" spans="1:7" ht="19.5" customHeight="1">
      <c r="A6" s="115" t="s">
        <v>40</v>
      </c>
      <c r="B6" s="116"/>
      <c r="C6" s="17"/>
      <c r="D6" s="16" t="s">
        <v>37</v>
      </c>
      <c r="E6" s="174"/>
      <c r="F6" s="164" t="s">
        <v>133</v>
      </c>
      <c r="G6" s="164" t="s">
        <v>48</v>
      </c>
    </row>
    <row r="7" spans="1:7" ht="19.5" customHeight="1" thickBot="1">
      <c r="A7" s="175" t="s">
        <v>39</v>
      </c>
      <c r="B7" s="176"/>
      <c r="C7" s="20"/>
      <c r="D7" s="19" t="s">
        <v>41</v>
      </c>
      <c r="E7" s="18" t="s">
        <v>38</v>
      </c>
      <c r="F7" s="20"/>
      <c r="G7" s="44" t="s">
        <v>37</v>
      </c>
    </row>
    <row r="8" spans="1:7" ht="19.5" customHeight="1">
      <c r="A8" s="244" t="s">
        <v>2</v>
      </c>
      <c r="B8" s="245"/>
      <c r="C8" s="246"/>
      <c r="D8" s="13">
        <v>40</v>
      </c>
      <c r="E8" s="177" t="s">
        <v>3</v>
      </c>
      <c r="F8" s="133"/>
      <c r="G8" s="247"/>
    </row>
    <row r="9" spans="1:7" ht="12.75" customHeight="1">
      <c r="A9" s="243" t="s">
        <v>6</v>
      </c>
      <c r="B9" s="34"/>
      <c r="C9" s="249" t="s">
        <v>42</v>
      </c>
      <c r="D9" s="250"/>
      <c r="E9" s="248" t="s">
        <v>1</v>
      </c>
      <c r="F9" s="242" t="s">
        <v>32</v>
      </c>
      <c r="G9" s="248" t="s">
        <v>5</v>
      </c>
    </row>
    <row r="10" spans="1:7" ht="12.75" customHeight="1">
      <c r="A10" s="243"/>
      <c r="B10" s="45" t="s">
        <v>47</v>
      </c>
      <c r="C10" s="251"/>
      <c r="D10" s="252"/>
      <c r="E10" s="248"/>
      <c r="F10" s="242"/>
      <c r="G10" s="248"/>
    </row>
    <row r="11" spans="1:7" ht="12.75" customHeight="1">
      <c r="A11" s="243"/>
      <c r="B11" s="35"/>
      <c r="C11" s="251"/>
      <c r="D11" s="252"/>
      <c r="E11" s="248"/>
      <c r="F11" s="242"/>
      <c r="G11" s="248"/>
    </row>
    <row r="12" spans="1:7" ht="15.75" customHeight="1">
      <c r="A12" s="178">
        <v>1</v>
      </c>
      <c r="B12" s="179"/>
      <c r="C12" s="165" t="s">
        <v>237</v>
      </c>
      <c r="D12" s="167" t="s">
        <v>238</v>
      </c>
      <c r="E12" s="166" t="s">
        <v>239</v>
      </c>
      <c r="F12" s="165" t="s">
        <v>240</v>
      </c>
      <c r="G12" s="185" t="s">
        <v>241</v>
      </c>
    </row>
    <row r="13" spans="1:7" ht="15.75" customHeight="1">
      <c r="A13" s="178">
        <v>2</v>
      </c>
      <c r="B13" s="5" t="s">
        <v>361</v>
      </c>
      <c r="C13" s="165" t="s">
        <v>242</v>
      </c>
      <c r="D13" s="167" t="s">
        <v>243</v>
      </c>
      <c r="E13" s="166" t="s">
        <v>244</v>
      </c>
      <c r="F13" s="165" t="s">
        <v>240</v>
      </c>
      <c r="G13" s="185" t="s">
        <v>245</v>
      </c>
    </row>
    <row r="14" spans="1:7" ht="15.75" customHeight="1">
      <c r="A14" s="178">
        <v>3</v>
      </c>
      <c r="B14" s="5" t="s">
        <v>361</v>
      </c>
      <c r="C14" s="165" t="s">
        <v>246</v>
      </c>
      <c r="D14" s="167" t="s">
        <v>247</v>
      </c>
      <c r="E14" s="166" t="s">
        <v>244</v>
      </c>
      <c r="F14" s="165" t="s">
        <v>240</v>
      </c>
      <c r="G14" s="185" t="s">
        <v>248</v>
      </c>
    </row>
    <row r="15" spans="1:7" ht="15.75" customHeight="1">
      <c r="A15" s="178">
        <v>4</v>
      </c>
      <c r="B15" s="5" t="s">
        <v>361</v>
      </c>
      <c r="C15" s="165" t="s">
        <v>249</v>
      </c>
      <c r="D15" s="167" t="s">
        <v>250</v>
      </c>
      <c r="E15" s="166" t="s">
        <v>251</v>
      </c>
      <c r="F15" s="165" t="s">
        <v>240</v>
      </c>
      <c r="G15" s="185" t="s">
        <v>359</v>
      </c>
    </row>
    <row r="16" spans="1:7" ht="15.75" customHeight="1">
      <c r="A16" s="178">
        <v>5</v>
      </c>
      <c r="B16" s="5" t="s">
        <v>361</v>
      </c>
      <c r="C16" s="165" t="s">
        <v>252</v>
      </c>
      <c r="D16" s="167" t="s">
        <v>253</v>
      </c>
      <c r="E16" s="166" t="s">
        <v>251</v>
      </c>
      <c r="F16" s="165" t="s">
        <v>240</v>
      </c>
      <c r="G16" s="185" t="s">
        <v>254</v>
      </c>
    </row>
    <row r="17" spans="1:7" ht="15.75" customHeight="1">
      <c r="A17" s="178">
        <v>6</v>
      </c>
      <c r="B17" s="5" t="s">
        <v>361</v>
      </c>
      <c r="C17" s="165" t="s">
        <v>255</v>
      </c>
      <c r="D17" s="167" t="s">
        <v>256</v>
      </c>
      <c r="E17" s="166" t="s">
        <v>257</v>
      </c>
      <c r="F17" s="165" t="s">
        <v>240</v>
      </c>
      <c r="G17" s="185" t="s">
        <v>258</v>
      </c>
    </row>
    <row r="18" spans="1:7" ht="15.75" customHeight="1">
      <c r="A18" s="178">
        <v>7</v>
      </c>
      <c r="B18" s="5" t="s">
        <v>361</v>
      </c>
      <c r="C18" s="165" t="s">
        <v>259</v>
      </c>
      <c r="D18" s="167" t="s">
        <v>260</v>
      </c>
      <c r="E18" s="166" t="s">
        <v>257</v>
      </c>
      <c r="F18" s="165" t="s">
        <v>240</v>
      </c>
      <c r="G18" s="185" t="s">
        <v>261</v>
      </c>
    </row>
    <row r="19" spans="1:7" ht="15.75" customHeight="1">
      <c r="A19" s="178">
        <v>8</v>
      </c>
      <c r="B19" s="5" t="s">
        <v>361</v>
      </c>
      <c r="C19" s="165" t="s">
        <v>262</v>
      </c>
      <c r="D19" s="167" t="s">
        <v>263</v>
      </c>
      <c r="E19" s="166" t="s">
        <v>257</v>
      </c>
      <c r="F19" s="165" t="s">
        <v>240</v>
      </c>
      <c r="G19" s="185" t="s">
        <v>264</v>
      </c>
    </row>
    <row r="20" spans="1:7" ht="15.75" customHeight="1">
      <c r="A20" s="178">
        <v>9</v>
      </c>
      <c r="B20" s="5" t="s">
        <v>361</v>
      </c>
      <c r="C20" s="165" t="s">
        <v>265</v>
      </c>
      <c r="D20" s="167" t="s">
        <v>266</v>
      </c>
      <c r="E20" s="166" t="s">
        <v>267</v>
      </c>
      <c r="F20" s="165" t="s">
        <v>240</v>
      </c>
      <c r="G20" s="185" t="s">
        <v>268</v>
      </c>
    </row>
    <row r="21" spans="1:7" ht="15.75" customHeight="1">
      <c r="A21" s="178">
        <v>10</v>
      </c>
      <c r="B21" s="5" t="s">
        <v>361</v>
      </c>
      <c r="C21" s="165" t="s">
        <v>269</v>
      </c>
      <c r="D21" s="167" t="s">
        <v>270</v>
      </c>
      <c r="E21" s="166" t="s">
        <v>271</v>
      </c>
      <c r="F21" s="165" t="s">
        <v>240</v>
      </c>
      <c r="G21" s="185" t="s">
        <v>272</v>
      </c>
    </row>
    <row r="22" spans="1:7" ht="15.75" customHeight="1">
      <c r="A22" s="178">
        <v>11</v>
      </c>
      <c r="B22" s="5" t="s">
        <v>361</v>
      </c>
      <c r="C22" s="165" t="s">
        <v>363</v>
      </c>
      <c r="D22" s="167" t="s">
        <v>386</v>
      </c>
      <c r="E22" s="166" t="s">
        <v>387</v>
      </c>
      <c r="F22" s="165" t="s">
        <v>240</v>
      </c>
      <c r="G22" s="185" t="s">
        <v>388</v>
      </c>
    </row>
    <row r="23" spans="1:7" ht="15.75" customHeight="1">
      <c r="A23" s="178">
        <v>12</v>
      </c>
      <c r="B23" s="5" t="s">
        <v>361</v>
      </c>
      <c r="C23" s="165" t="s">
        <v>391</v>
      </c>
      <c r="D23" s="167" t="s">
        <v>392</v>
      </c>
      <c r="E23" s="166" t="s">
        <v>393</v>
      </c>
      <c r="F23" s="165" t="s">
        <v>240</v>
      </c>
      <c r="G23" s="185" t="s">
        <v>394</v>
      </c>
    </row>
    <row r="24" spans="1:7" ht="15.75" customHeight="1">
      <c r="A24" s="178">
        <v>13</v>
      </c>
      <c r="B24" s="5"/>
      <c r="C24" s="165"/>
      <c r="D24" s="167"/>
      <c r="E24" s="166"/>
      <c r="F24" s="165"/>
      <c r="G24" s="185"/>
    </row>
    <row r="25" spans="1:7" ht="15.75" customHeight="1">
      <c r="A25" s="178">
        <v>14</v>
      </c>
      <c r="B25" s="5"/>
      <c r="C25" s="165"/>
      <c r="D25" s="167"/>
      <c r="E25" s="166"/>
      <c r="F25" s="165"/>
      <c r="G25" s="185"/>
    </row>
    <row r="26" spans="1:7" ht="15.75" customHeight="1">
      <c r="A26" s="178">
        <v>15</v>
      </c>
      <c r="B26" s="5"/>
      <c r="C26" s="165"/>
      <c r="D26" s="167"/>
      <c r="E26" s="166"/>
      <c r="F26" s="165"/>
      <c r="G26" s="185"/>
    </row>
    <row r="27" spans="1:7" ht="15.75" customHeight="1">
      <c r="A27" s="178">
        <v>16</v>
      </c>
      <c r="B27" s="5"/>
      <c r="C27" s="165"/>
      <c r="D27" s="167"/>
      <c r="E27" s="166"/>
      <c r="F27" s="165"/>
      <c r="G27" s="185"/>
    </row>
    <row r="28" spans="1:7" ht="15.75" customHeight="1">
      <c r="A28" s="178">
        <v>17</v>
      </c>
      <c r="B28" s="5"/>
      <c r="C28" s="165"/>
      <c r="D28" s="167"/>
      <c r="E28" s="166"/>
      <c r="F28" s="165"/>
      <c r="G28" s="185"/>
    </row>
    <row r="29" spans="1:7" ht="15.75" customHeight="1">
      <c r="A29" s="178">
        <v>18</v>
      </c>
      <c r="B29" s="5"/>
      <c r="C29" s="165"/>
      <c r="D29" s="167"/>
      <c r="E29" s="166"/>
      <c r="F29" s="165"/>
      <c r="G29" s="185"/>
    </row>
    <row r="30" spans="1:7" ht="15.75" customHeight="1">
      <c r="A30" s="178">
        <v>19</v>
      </c>
      <c r="B30" s="5"/>
      <c r="C30" s="165"/>
      <c r="D30" s="167"/>
      <c r="E30" s="166"/>
      <c r="F30" s="165"/>
      <c r="G30" s="185"/>
    </row>
    <row r="31" spans="1:7" ht="15.75" customHeight="1">
      <c r="A31" s="178">
        <v>20</v>
      </c>
      <c r="B31" s="5"/>
      <c r="C31" s="165"/>
      <c r="D31" s="167"/>
      <c r="E31" s="166"/>
      <c r="F31" s="165"/>
      <c r="G31" s="185"/>
    </row>
    <row r="32" spans="1:7" ht="15.75" customHeight="1">
      <c r="A32" s="178">
        <v>21</v>
      </c>
      <c r="B32" s="5" t="s">
        <v>361</v>
      </c>
      <c r="C32" s="165" t="s">
        <v>273</v>
      </c>
      <c r="D32" s="167" t="s">
        <v>274</v>
      </c>
      <c r="E32" s="166" t="s">
        <v>275</v>
      </c>
      <c r="F32" s="165" t="s">
        <v>276</v>
      </c>
      <c r="G32" s="185" t="s">
        <v>277</v>
      </c>
    </row>
    <row r="33" spans="1:7" ht="15.75" customHeight="1">
      <c r="A33" s="178">
        <v>22</v>
      </c>
      <c r="B33" s="5" t="s">
        <v>361</v>
      </c>
      <c r="C33" s="165" t="s">
        <v>278</v>
      </c>
      <c r="D33" s="167" t="s">
        <v>279</v>
      </c>
      <c r="E33" s="166" t="s">
        <v>280</v>
      </c>
      <c r="F33" s="165" t="s">
        <v>276</v>
      </c>
      <c r="G33" s="185" t="s">
        <v>281</v>
      </c>
    </row>
    <row r="34" spans="1:7" ht="15.75" customHeight="1">
      <c r="A34" s="178">
        <v>23</v>
      </c>
      <c r="B34" s="5" t="s">
        <v>361</v>
      </c>
      <c r="C34" s="165" t="s">
        <v>282</v>
      </c>
      <c r="D34" s="167" t="s">
        <v>283</v>
      </c>
      <c r="E34" s="166" t="s">
        <v>284</v>
      </c>
      <c r="F34" s="165" t="s">
        <v>276</v>
      </c>
      <c r="G34" s="185" t="s">
        <v>285</v>
      </c>
    </row>
    <row r="35" spans="1:7" ht="15.75" customHeight="1">
      <c r="A35" s="178">
        <v>24</v>
      </c>
      <c r="B35" s="5" t="s">
        <v>361</v>
      </c>
      <c r="C35" s="165" t="s">
        <v>286</v>
      </c>
      <c r="D35" s="167" t="s">
        <v>287</v>
      </c>
      <c r="E35" s="166" t="s">
        <v>288</v>
      </c>
      <c r="F35" s="165" t="s">
        <v>276</v>
      </c>
      <c r="G35" s="185" t="s">
        <v>289</v>
      </c>
    </row>
    <row r="36" spans="1:7" ht="15.75" customHeight="1">
      <c r="A36" s="178">
        <v>25</v>
      </c>
      <c r="B36" s="5" t="s">
        <v>361</v>
      </c>
      <c r="C36" s="165" t="s">
        <v>290</v>
      </c>
      <c r="D36" s="167" t="s">
        <v>291</v>
      </c>
      <c r="E36" s="166" t="s">
        <v>288</v>
      </c>
      <c r="F36" s="165" t="s">
        <v>276</v>
      </c>
      <c r="G36" s="185" t="s">
        <v>292</v>
      </c>
    </row>
    <row r="37" spans="1:7" ht="15.75" customHeight="1">
      <c r="A37" s="178">
        <v>26</v>
      </c>
      <c r="B37" s="5" t="s">
        <v>361</v>
      </c>
      <c r="C37" s="165" t="s">
        <v>293</v>
      </c>
      <c r="D37" s="167" t="s">
        <v>294</v>
      </c>
      <c r="E37" s="166" t="s">
        <v>288</v>
      </c>
      <c r="F37" s="165" t="s">
        <v>276</v>
      </c>
      <c r="G37" s="185" t="s">
        <v>295</v>
      </c>
    </row>
    <row r="38" spans="1:7" ht="15.75" customHeight="1">
      <c r="A38" s="178">
        <v>27</v>
      </c>
      <c r="B38" s="5" t="s">
        <v>361</v>
      </c>
      <c r="C38" s="165" t="s">
        <v>296</v>
      </c>
      <c r="D38" s="167" t="s">
        <v>297</v>
      </c>
      <c r="E38" s="166" t="s">
        <v>288</v>
      </c>
      <c r="F38" s="165" t="s">
        <v>276</v>
      </c>
      <c r="G38" s="185" t="s">
        <v>298</v>
      </c>
    </row>
    <row r="39" spans="1:7" ht="15.75" customHeight="1">
      <c r="A39" s="178">
        <v>28</v>
      </c>
      <c r="B39" s="5" t="s">
        <v>361</v>
      </c>
      <c r="C39" s="165" t="s">
        <v>299</v>
      </c>
      <c r="D39" s="167" t="s">
        <v>300</v>
      </c>
      <c r="E39" s="166" t="s">
        <v>288</v>
      </c>
      <c r="F39" s="165" t="s">
        <v>276</v>
      </c>
      <c r="G39" s="185" t="s">
        <v>301</v>
      </c>
    </row>
    <row r="40" spans="1:7" ht="15.75" customHeight="1">
      <c r="A40" s="178">
        <v>29</v>
      </c>
      <c r="B40" s="5"/>
      <c r="C40" s="165" t="s">
        <v>302</v>
      </c>
      <c r="D40" s="167" t="s">
        <v>303</v>
      </c>
      <c r="E40" s="166" t="s">
        <v>257</v>
      </c>
      <c r="F40" s="165" t="s">
        <v>276</v>
      </c>
      <c r="G40" s="185" t="s">
        <v>304</v>
      </c>
    </row>
    <row r="41" spans="1:7" ht="15.75" customHeight="1">
      <c r="A41" s="178">
        <v>30</v>
      </c>
      <c r="B41" s="5"/>
      <c r="C41" s="165" t="s">
        <v>302</v>
      </c>
      <c r="D41" s="167" t="s">
        <v>305</v>
      </c>
      <c r="E41" s="166" t="s">
        <v>257</v>
      </c>
      <c r="F41" s="165" t="s">
        <v>276</v>
      </c>
      <c r="G41" s="185" t="s">
        <v>304</v>
      </c>
    </row>
    <row r="42" spans="1:7" ht="15.75" customHeight="1">
      <c r="A42" s="178">
        <v>31</v>
      </c>
      <c r="B42" s="5" t="s">
        <v>361</v>
      </c>
      <c r="C42" s="165" t="s">
        <v>306</v>
      </c>
      <c r="D42" s="167" t="s">
        <v>307</v>
      </c>
      <c r="E42" s="166" t="s">
        <v>257</v>
      </c>
      <c r="F42" s="165" t="s">
        <v>276</v>
      </c>
      <c r="G42" s="185" t="s">
        <v>308</v>
      </c>
    </row>
    <row r="43" spans="1:7" ht="15.75" customHeight="1">
      <c r="A43" s="178">
        <v>32</v>
      </c>
      <c r="B43" s="5" t="s">
        <v>361</v>
      </c>
      <c r="C43" s="165" t="s">
        <v>309</v>
      </c>
      <c r="D43" s="167" t="s">
        <v>310</v>
      </c>
      <c r="E43" s="166" t="s">
        <v>257</v>
      </c>
      <c r="F43" s="165" t="s">
        <v>276</v>
      </c>
      <c r="G43" s="185" t="s">
        <v>311</v>
      </c>
    </row>
    <row r="44" spans="1:7" ht="15.75" customHeight="1">
      <c r="A44" s="178">
        <v>33</v>
      </c>
      <c r="B44" s="5" t="s">
        <v>361</v>
      </c>
      <c r="C44" s="165" t="s">
        <v>312</v>
      </c>
      <c r="D44" s="167" t="s">
        <v>266</v>
      </c>
      <c r="E44" s="166" t="s">
        <v>257</v>
      </c>
      <c r="F44" s="165" t="s">
        <v>276</v>
      </c>
      <c r="G44" s="185" t="s">
        <v>313</v>
      </c>
    </row>
    <row r="45" spans="1:7" ht="15.75" customHeight="1">
      <c r="A45" s="178">
        <v>34</v>
      </c>
      <c r="B45" s="5" t="s">
        <v>361</v>
      </c>
      <c r="C45" s="165" t="s">
        <v>314</v>
      </c>
      <c r="D45" s="167" t="s">
        <v>291</v>
      </c>
      <c r="E45" s="166" t="s">
        <v>257</v>
      </c>
      <c r="F45" s="165" t="s">
        <v>276</v>
      </c>
      <c r="G45" s="185" t="s">
        <v>315</v>
      </c>
    </row>
    <row r="46" spans="1:7" ht="18.75" customHeight="1">
      <c r="A46" s="178">
        <v>35</v>
      </c>
      <c r="B46" s="5" t="s">
        <v>361</v>
      </c>
      <c r="C46" s="165" t="s">
        <v>316</v>
      </c>
      <c r="D46" s="167" t="s">
        <v>396</v>
      </c>
      <c r="E46" s="166" t="s">
        <v>288</v>
      </c>
      <c r="F46" s="165" t="s">
        <v>276</v>
      </c>
      <c r="G46" s="185" t="s">
        <v>317</v>
      </c>
    </row>
    <row r="47" spans="1:7" ht="15.75" customHeight="1">
      <c r="A47" s="178">
        <v>41</v>
      </c>
      <c r="B47" s="5" t="s">
        <v>361</v>
      </c>
      <c r="C47" s="165" t="s">
        <v>318</v>
      </c>
      <c r="D47" s="167" t="s">
        <v>305</v>
      </c>
      <c r="E47" s="166" t="s">
        <v>271</v>
      </c>
      <c r="F47" s="165" t="s">
        <v>276</v>
      </c>
      <c r="G47" s="185" t="s">
        <v>319</v>
      </c>
    </row>
    <row r="48" spans="1:7" ht="15.75" customHeight="1">
      <c r="A48" s="178">
        <v>37</v>
      </c>
      <c r="B48" s="5" t="s">
        <v>361</v>
      </c>
      <c r="C48" s="165" t="s">
        <v>362</v>
      </c>
      <c r="D48" s="167" t="s">
        <v>287</v>
      </c>
      <c r="E48" s="166" t="s">
        <v>369</v>
      </c>
      <c r="F48" s="165" t="s">
        <v>276</v>
      </c>
      <c r="G48" s="185" t="s">
        <v>370</v>
      </c>
    </row>
    <row r="49" spans="1:7" ht="15.75" customHeight="1">
      <c r="A49" s="178">
        <v>38</v>
      </c>
      <c r="B49" s="5" t="s">
        <v>361</v>
      </c>
      <c r="C49" s="165" t="s">
        <v>363</v>
      </c>
      <c r="D49" s="167" t="s">
        <v>366</v>
      </c>
      <c r="E49" s="166" t="s">
        <v>369</v>
      </c>
      <c r="F49" s="165" t="s">
        <v>276</v>
      </c>
      <c r="G49" s="185" t="s">
        <v>371</v>
      </c>
    </row>
    <row r="50" spans="1:7" ht="15.75" customHeight="1">
      <c r="A50" s="178">
        <v>39</v>
      </c>
      <c r="B50" s="5" t="s">
        <v>361</v>
      </c>
      <c r="C50" s="165" t="s">
        <v>364</v>
      </c>
      <c r="D50" s="167" t="s">
        <v>367</v>
      </c>
      <c r="E50" s="166" t="s">
        <v>288</v>
      </c>
      <c r="F50" s="165" t="s">
        <v>276</v>
      </c>
      <c r="G50" s="185" t="s">
        <v>372</v>
      </c>
    </row>
    <row r="51" spans="1:7" ht="15.75" customHeight="1">
      <c r="A51" s="5">
        <v>40</v>
      </c>
      <c r="B51" s="33" t="s">
        <v>361</v>
      </c>
      <c r="C51" s="165" t="s">
        <v>365</v>
      </c>
      <c r="D51" s="167" t="s">
        <v>368</v>
      </c>
      <c r="E51" s="166" t="s">
        <v>288</v>
      </c>
      <c r="F51" s="165" t="s">
        <v>276</v>
      </c>
      <c r="G51" s="185" t="s">
        <v>372</v>
      </c>
    </row>
    <row r="52" spans="1:7" ht="15.75" customHeight="1">
      <c r="A52" s="5">
        <v>41</v>
      </c>
      <c r="B52" s="33"/>
      <c r="C52" s="165"/>
      <c r="D52" s="167"/>
      <c r="E52" s="166"/>
      <c r="F52" s="165"/>
      <c r="G52" s="185"/>
    </row>
    <row r="53" spans="1:7" ht="15.75" customHeight="1">
      <c r="A53" s="5">
        <v>42</v>
      </c>
      <c r="B53" s="33"/>
      <c r="C53" s="165"/>
      <c r="D53" s="167"/>
      <c r="E53" s="166"/>
      <c r="F53" s="165"/>
      <c r="G53" s="185"/>
    </row>
    <row r="54" spans="1:7" ht="15.75" customHeight="1">
      <c r="A54" s="5">
        <v>43</v>
      </c>
      <c r="B54" s="33"/>
      <c r="C54" s="165"/>
      <c r="D54" s="167"/>
      <c r="E54" s="166"/>
      <c r="F54" s="165"/>
      <c r="G54" s="185"/>
    </row>
    <row r="55" spans="1:7" ht="15.75" customHeight="1">
      <c r="A55" s="5">
        <v>44</v>
      </c>
      <c r="B55" s="33"/>
      <c r="C55" s="165"/>
      <c r="D55" s="167"/>
      <c r="E55" s="166"/>
      <c r="F55" s="165"/>
      <c r="G55" s="185"/>
    </row>
    <row r="56" spans="1:7" ht="15.75" customHeight="1">
      <c r="A56" s="5">
        <v>45</v>
      </c>
      <c r="B56" s="33"/>
      <c r="C56" s="165"/>
      <c r="D56" s="167"/>
      <c r="E56" s="166"/>
      <c r="F56" s="165"/>
      <c r="G56" s="185"/>
    </row>
    <row r="57" spans="1:7" ht="15.75" customHeight="1">
      <c r="A57" s="5">
        <v>46</v>
      </c>
      <c r="B57" s="33"/>
      <c r="C57" s="165"/>
      <c r="D57" s="167"/>
      <c r="E57" s="166"/>
      <c r="F57" s="165"/>
      <c r="G57" s="185"/>
    </row>
    <row r="58" spans="1:7" ht="15.75" customHeight="1">
      <c r="A58" s="5">
        <v>47</v>
      </c>
      <c r="B58" s="33"/>
      <c r="C58" s="165"/>
      <c r="D58" s="167"/>
      <c r="E58" s="166"/>
      <c r="F58" s="165"/>
      <c r="G58" s="185"/>
    </row>
    <row r="59" spans="1:7" ht="15.75" customHeight="1">
      <c r="A59" s="5">
        <v>48</v>
      </c>
      <c r="B59" s="33"/>
      <c r="C59" s="165"/>
      <c r="D59" s="167"/>
      <c r="E59" s="166"/>
      <c r="F59" s="165"/>
      <c r="G59" s="185"/>
    </row>
    <row r="60" spans="1:7" ht="15.75" customHeight="1">
      <c r="A60" s="5">
        <v>49</v>
      </c>
      <c r="B60" s="33"/>
      <c r="C60" s="165"/>
      <c r="D60" s="167"/>
      <c r="E60" s="166"/>
      <c r="F60" s="165"/>
      <c r="G60" s="185"/>
    </row>
    <row r="61" spans="1:7" ht="15.75" customHeight="1">
      <c r="A61" s="5">
        <v>51</v>
      </c>
      <c r="B61" s="33" t="s">
        <v>361</v>
      </c>
      <c r="C61" s="165" t="s">
        <v>320</v>
      </c>
      <c r="D61" s="167" t="s">
        <v>321</v>
      </c>
      <c r="E61" s="166" t="s">
        <v>280</v>
      </c>
      <c r="F61" s="165" t="s">
        <v>322</v>
      </c>
      <c r="G61" s="185" t="s">
        <v>323</v>
      </c>
    </row>
    <row r="62" spans="1:7" ht="15.75" customHeight="1">
      <c r="A62" s="5">
        <v>52</v>
      </c>
      <c r="B62" s="33"/>
      <c r="C62" s="165" t="s">
        <v>324</v>
      </c>
      <c r="D62" s="167" t="s">
        <v>325</v>
      </c>
      <c r="E62" s="166" t="s">
        <v>326</v>
      </c>
      <c r="F62" s="165" t="s">
        <v>322</v>
      </c>
      <c r="G62" s="185" t="s">
        <v>327</v>
      </c>
    </row>
    <row r="63" spans="1:7" ht="15.75" customHeight="1">
      <c r="A63" s="5">
        <v>53</v>
      </c>
      <c r="B63" s="33" t="s">
        <v>361</v>
      </c>
      <c r="C63" s="165" t="s">
        <v>328</v>
      </c>
      <c r="D63" s="167" t="s">
        <v>329</v>
      </c>
      <c r="E63" s="166" t="s">
        <v>330</v>
      </c>
      <c r="F63" s="165" t="s">
        <v>322</v>
      </c>
      <c r="G63" s="185" t="s">
        <v>360</v>
      </c>
    </row>
    <row r="64" spans="1:7" ht="15.75" customHeight="1">
      <c r="A64" s="5">
        <v>54</v>
      </c>
      <c r="B64" s="33" t="s">
        <v>361</v>
      </c>
      <c r="C64" s="165" t="s">
        <v>331</v>
      </c>
      <c r="D64" s="167" t="s">
        <v>332</v>
      </c>
      <c r="E64" s="166" t="s">
        <v>330</v>
      </c>
      <c r="F64" s="165" t="s">
        <v>322</v>
      </c>
      <c r="G64" s="185" t="s">
        <v>333</v>
      </c>
    </row>
    <row r="65" spans="1:7" ht="15.75" customHeight="1">
      <c r="A65" s="5">
        <v>55</v>
      </c>
      <c r="B65" s="33" t="s">
        <v>361</v>
      </c>
      <c r="C65" s="165" t="s">
        <v>334</v>
      </c>
      <c r="D65" s="167" t="s">
        <v>294</v>
      </c>
      <c r="E65" s="166" t="s">
        <v>330</v>
      </c>
      <c r="F65" s="165" t="s">
        <v>322</v>
      </c>
      <c r="G65" s="185" t="s">
        <v>335</v>
      </c>
    </row>
    <row r="66" spans="1:7" ht="15.75" customHeight="1">
      <c r="A66" s="5">
        <v>56</v>
      </c>
      <c r="B66" s="33" t="s">
        <v>361</v>
      </c>
      <c r="C66" s="165" t="s">
        <v>336</v>
      </c>
      <c r="D66" s="167"/>
      <c r="E66" s="166" t="s">
        <v>330</v>
      </c>
      <c r="F66" s="165" t="s">
        <v>322</v>
      </c>
      <c r="G66" s="185" t="s">
        <v>337</v>
      </c>
    </row>
    <row r="67" spans="1:7" ht="15.75" customHeight="1">
      <c r="A67" s="5">
        <v>57</v>
      </c>
      <c r="B67" s="33" t="s">
        <v>361</v>
      </c>
      <c r="C67" s="165" t="s">
        <v>338</v>
      </c>
      <c r="D67" s="167" t="s">
        <v>339</v>
      </c>
      <c r="E67" s="166" t="s">
        <v>330</v>
      </c>
      <c r="F67" s="165" t="s">
        <v>322</v>
      </c>
      <c r="G67" s="185" t="s">
        <v>340</v>
      </c>
    </row>
    <row r="68" spans="1:7" ht="15.75" customHeight="1">
      <c r="A68" s="5">
        <v>58</v>
      </c>
      <c r="B68" s="33"/>
      <c r="C68" s="165"/>
      <c r="D68" s="167"/>
      <c r="E68" s="166"/>
      <c r="F68" s="165"/>
      <c r="G68" s="185"/>
    </row>
    <row r="69" spans="1:7" ht="15.75" customHeight="1">
      <c r="A69" s="5">
        <v>59</v>
      </c>
      <c r="B69" s="33"/>
      <c r="C69" s="165"/>
      <c r="D69" s="167"/>
      <c r="E69" s="166"/>
      <c r="F69" s="165"/>
      <c r="G69" s="185"/>
    </row>
    <row r="70" spans="1:7" ht="15.75" customHeight="1">
      <c r="A70" s="5">
        <v>60</v>
      </c>
      <c r="B70" s="33"/>
      <c r="C70" s="165"/>
      <c r="D70" s="167"/>
      <c r="E70" s="166"/>
      <c r="F70" s="165"/>
      <c r="G70" s="185"/>
    </row>
    <row r="71" spans="1:7" ht="15.75" customHeight="1">
      <c r="A71" s="5">
        <v>61</v>
      </c>
      <c r="B71" s="33"/>
      <c r="C71" s="165"/>
      <c r="D71" s="167"/>
      <c r="E71" s="166"/>
      <c r="F71" s="165"/>
      <c r="G71" s="185"/>
    </row>
    <row r="72" spans="1:7" ht="15.75" customHeight="1">
      <c r="A72" s="5">
        <v>61</v>
      </c>
      <c r="B72" s="33" t="s">
        <v>361</v>
      </c>
      <c r="C72" s="165" t="s">
        <v>341</v>
      </c>
      <c r="D72" s="167" t="s">
        <v>342</v>
      </c>
      <c r="E72" s="166" t="s">
        <v>244</v>
      </c>
      <c r="F72" s="165" t="s">
        <v>343</v>
      </c>
      <c r="G72" s="185" t="s">
        <v>344</v>
      </c>
    </row>
    <row r="73" spans="1:7" ht="15.75" customHeight="1">
      <c r="A73" s="5">
        <v>62</v>
      </c>
      <c r="B73" s="33" t="s">
        <v>361</v>
      </c>
      <c r="C73" s="165" t="s">
        <v>338</v>
      </c>
      <c r="D73" s="167" t="s">
        <v>345</v>
      </c>
      <c r="E73" s="166" t="s">
        <v>346</v>
      </c>
      <c r="F73" s="165" t="s">
        <v>343</v>
      </c>
      <c r="G73" s="185" t="s">
        <v>347</v>
      </c>
    </row>
    <row r="74" spans="1:7" ht="15.75" customHeight="1">
      <c r="A74" s="5">
        <v>63</v>
      </c>
      <c r="B74" s="33" t="s">
        <v>361</v>
      </c>
      <c r="C74" s="165" t="s">
        <v>296</v>
      </c>
      <c r="D74" s="167" t="s">
        <v>348</v>
      </c>
      <c r="E74" s="166" t="s">
        <v>346</v>
      </c>
      <c r="F74" s="165" t="s">
        <v>343</v>
      </c>
      <c r="G74" s="185" t="s">
        <v>349</v>
      </c>
    </row>
    <row r="75" spans="1:7" ht="15.75" customHeight="1">
      <c r="A75" s="5">
        <v>64</v>
      </c>
      <c r="B75" s="33" t="s">
        <v>361</v>
      </c>
      <c r="C75" s="165" t="s">
        <v>314</v>
      </c>
      <c r="D75" s="167" t="s">
        <v>260</v>
      </c>
      <c r="E75" s="166" t="s">
        <v>257</v>
      </c>
      <c r="F75" s="165" t="s">
        <v>343</v>
      </c>
      <c r="G75" s="185" t="s">
        <v>350</v>
      </c>
    </row>
    <row r="76" spans="1:7" ht="15.75" customHeight="1">
      <c r="A76" s="5">
        <v>65</v>
      </c>
      <c r="B76" s="33" t="s">
        <v>361</v>
      </c>
      <c r="C76" s="165" t="s">
        <v>351</v>
      </c>
      <c r="D76" s="167" t="s">
        <v>332</v>
      </c>
      <c r="E76" s="166" t="s">
        <v>257</v>
      </c>
      <c r="F76" s="165" t="s">
        <v>343</v>
      </c>
      <c r="G76" s="185" t="s">
        <v>352</v>
      </c>
    </row>
    <row r="77" spans="1:7" ht="15.75" customHeight="1">
      <c r="A77" s="5">
        <v>66</v>
      </c>
      <c r="B77" s="33" t="s">
        <v>361</v>
      </c>
      <c r="C77" s="165" t="s">
        <v>381</v>
      </c>
      <c r="D77" s="167" t="s">
        <v>339</v>
      </c>
      <c r="E77" s="166" t="s">
        <v>288</v>
      </c>
      <c r="F77" s="165" t="s">
        <v>343</v>
      </c>
      <c r="G77" s="185" t="s">
        <v>384</v>
      </c>
    </row>
    <row r="78" spans="1:7" ht="15.75" customHeight="1">
      <c r="A78" s="5">
        <v>67</v>
      </c>
      <c r="B78" s="33" t="s">
        <v>361</v>
      </c>
      <c r="C78" s="165" t="s">
        <v>382</v>
      </c>
      <c r="D78" s="167" t="s">
        <v>383</v>
      </c>
      <c r="E78" s="166" t="s">
        <v>288</v>
      </c>
      <c r="F78" s="165" t="s">
        <v>343</v>
      </c>
      <c r="G78" s="185" t="s">
        <v>385</v>
      </c>
    </row>
    <row r="79" spans="1:7" ht="15.75" customHeight="1">
      <c r="A79" s="5">
        <v>68</v>
      </c>
      <c r="B79" s="33" t="s">
        <v>361</v>
      </c>
      <c r="C79" s="165" t="s">
        <v>389</v>
      </c>
      <c r="D79" s="167" t="s">
        <v>305</v>
      </c>
      <c r="E79" s="166" t="s">
        <v>244</v>
      </c>
      <c r="F79" s="165" t="s">
        <v>343</v>
      </c>
      <c r="G79" s="185" t="s">
        <v>390</v>
      </c>
    </row>
    <row r="80" spans="1:7" ht="15.75" customHeight="1">
      <c r="A80" s="5">
        <v>69</v>
      </c>
      <c r="B80" s="33"/>
      <c r="C80" s="165"/>
      <c r="D80" s="167"/>
      <c r="E80" s="166"/>
      <c r="F80" s="165"/>
      <c r="G80" s="185"/>
    </row>
    <row r="81" spans="1:7" ht="15.75" customHeight="1">
      <c r="A81" s="5">
        <v>70</v>
      </c>
      <c r="B81" s="33"/>
      <c r="C81" s="165"/>
      <c r="D81" s="167"/>
      <c r="E81" s="166"/>
      <c r="F81" s="165"/>
      <c r="G81" s="185"/>
    </row>
    <row r="82" spans="1:7" ht="15.75" customHeight="1">
      <c r="A82" s="5">
        <v>71</v>
      </c>
      <c r="B82" s="33" t="s">
        <v>361</v>
      </c>
      <c r="C82" s="165" t="s">
        <v>320</v>
      </c>
      <c r="D82" s="167" t="s">
        <v>353</v>
      </c>
      <c r="E82" s="166" t="s">
        <v>280</v>
      </c>
      <c r="F82" s="165" t="s">
        <v>354</v>
      </c>
      <c r="G82" s="185" t="s">
        <v>355</v>
      </c>
    </row>
    <row r="83" spans="1:7" ht="15.75" customHeight="1">
      <c r="A83" s="5">
        <v>72</v>
      </c>
      <c r="B83" s="33" t="s">
        <v>361</v>
      </c>
      <c r="C83" s="165" t="s">
        <v>265</v>
      </c>
      <c r="D83" s="167" t="s">
        <v>356</v>
      </c>
      <c r="E83" s="166" t="s">
        <v>267</v>
      </c>
      <c r="F83" s="165" t="s">
        <v>357</v>
      </c>
      <c r="G83" s="185" t="s">
        <v>358</v>
      </c>
    </row>
    <row r="84" spans="1:7" ht="15.75" customHeight="1">
      <c r="A84" s="5">
        <v>73</v>
      </c>
      <c r="B84" s="33" t="s">
        <v>361</v>
      </c>
      <c r="C84" s="165" t="s">
        <v>262</v>
      </c>
      <c r="D84" s="167" t="s">
        <v>376</v>
      </c>
      <c r="E84" s="166" t="s">
        <v>377</v>
      </c>
      <c r="F84" s="165" t="s">
        <v>379</v>
      </c>
      <c r="G84" s="185" t="s">
        <v>372</v>
      </c>
    </row>
    <row r="85" spans="1:7" ht="15.75" customHeight="1">
      <c r="A85" s="5">
        <v>74</v>
      </c>
      <c r="B85" s="33" t="s">
        <v>361</v>
      </c>
      <c r="C85" s="165" t="s">
        <v>373</v>
      </c>
      <c r="D85" s="167" t="s">
        <v>375</v>
      </c>
      <c r="E85" s="166" t="s">
        <v>378</v>
      </c>
      <c r="F85" s="165" t="s">
        <v>379</v>
      </c>
      <c r="G85" s="185" t="s">
        <v>380</v>
      </c>
    </row>
    <row r="86" spans="1:7" ht="15.75" customHeight="1">
      <c r="A86" s="5">
        <v>75</v>
      </c>
      <c r="B86" s="33" t="s">
        <v>361</v>
      </c>
      <c r="C86" s="165" t="s">
        <v>351</v>
      </c>
      <c r="D86" s="167" t="s">
        <v>374</v>
      </c>
      <c r="E86" s="166" t="s">
        <v>377</v>
      </c>
      <c r="F86" s="165" t="s">
        <v>379</v>
      </c>
      <c r="G86" s="185" t="s">
        <v>372</v>
      </c>
    </row>
    <row r="87" spans="1:7" ht="15.75" customHeight="1">
      <c r="A87" s="5">
        <v>76</v>
      </c>
      <c r="B87" s="33"/>
      <c r="C87" s="165"/>
      <c r="D87" s="167"/>
      <c r="E87" s="166"/>
      <c r="F87" s="165"/>
      <c r="G87" s="185"/>
    </row>
    <row r="88" spans="1:7" ht="15.75" customHeight="1">
      <c r="A88" s="5">
        <v>77</v>
      </c>
      <c r="B88" s="33"/>
      <c r="C88" s="165"/>
      <c r="D88" s="167"/>
      <c r="E88" s="166"/>
      <c r="F88" s="165"/>
      <c r="G88" s="185"/>
    </row>
    <row r="89" spans="1:7" ht="15.75" customHeight="1">
      <c r="A89" s="5">
        <v>78</v>
      </c>
      <c r="B89" s="33"/>
      <c r="C89" s="165"/>
      <c r="D89" s="167"/>
      <c r="E89" s="166"/>
      <c r="F89" s="165"/>
      <c r="G89" s="185"/>
    </row>
    <row r="90" spans="1:7" ht="15.75" customHeight="1">
      <c r="A90" s="5">
        <v>79</v>
      </c>
      <c r="B90" s="33"/>
      <c r="C90" s="165"/>
      <c r="D90" s="167"/>
      <c r="E90" s="166"/>
      <c r="F90" s="165"/>
      <c r="G90" s="185"/>
    </row>
    <row r="91" spans="1:7" ht="15.75" customHeight="1">
      <c r="A91" s="5">
        <v>80</v>
      </c>
      <c r="B91" s="33"/>
      <c r="C91" s="165"/>
      <c r="D91" s="167"/>
      <c r="E91" s="166"/>
      <c r="F91" s="165"/>
      <c r="G91" s="185"/>
    </row>
    <row r="92" spans="1:7" ht="15.75" customHeight="1">
      <c r="A92" s="5">
        <v>81</v>
      </c>
      <c r="B92" s="33"/>
      <c r="C92" s="165"/>
      <c r="D92" s="167"/>
      <c r="E92" s="166"/>
      <c r="F92" s="165"/>
      <c r="G92" s="185"/>
    </row>
    <row r="93" spans="1:7" ht="15.75" customHeight="1">
      <c r="A93" s="5">
        <v>82</v>
      </c>
      <c r="B93" s="33"/>
      <c r="C93" s="165"/>
      <c r="D93" s="167"/>
      <c r="E93" s="166"/>
      <c r="F93" s="165"/>
      <c r="G93" s="185"/>
    </row>
    <row r="94" spans="1:7" ht="15.75" customHeight="1">
      <c r="A94" s="5">
        <v>83</v>
      </c>
      <c r="B94" s="33"/>
      <c r="C94" s="165"/>
      <c r="D94" s="167"/>
      <c r="E94" s="166"/>
      <c r="F94" s="165"/>
      <c r="G94" s="185"/>
    </row>
    <row r="95" spans="1:7" ht="15.75" customHeight="1">
      <c r="A95" s="5">
        <v>84</v>
      </c>
      <c r="B95" s="33"/>
      <c r="C95" s="165"/>
      <c r="D95" s="167"/>
      <c r="E95" s="166"/>
      <c r="F95" s="165"/>
      <c r="G95" s="185"/>
    </row>
    <row r="96" spans="1:7" ht="15.75" customHeight="1">
      <c r="A96" s="5">
        <v>85</v>
      </c>
      <c r="B96" s="33"/>
      <c r="C96" s="165"/>
      <c r="D96" s="167"/>
      <c r="E96" s="166"/>
      <c r="F96" s="165"/>
      <c r="G96" s="185"/>
    </row>
    <row r="97" spans="1:7" ht="15.75" customHeight="1">
      <c r="A97" s="5">
        <v>86</v>
      </c>
      <c r="B97" s="33"/>
      <c r="C97" s="165"/>
      <c r="D97" s="167"/>
      <c r="E97" s="166"/>
      <c r="F97" s="165"/>
      <c r="G97" s="185"/>
    </row>
    <row r="98" spans="1:7" ht="15.75" customHeight="1">
      <c r="A98" s="5">
        <v>87</v>
      </c>
      <c r="B98" s="33"/>
      <c r="C98" s="165"/>
      <c r="D98" s="167"/>
      <c r="E98" s="166"/>
      <c r="F98" s="165"/>
      <c r="G98" s="185"/>
    </row>
    <row r="99" spans="1:7" ht="15.75" customHeight="1">
      <c r="A99" s="5">
        <v>88</v>
      </c>
      <c r="B99" s="33"/>
      <c r="C99" s="165"/>
      <c r="D99" s="167"/>
      <c r="E99" s="166"/>
      <c r="F99" s="165"/>
      <c r="G99" s="185"/>
    </row>
    <row r="100" spans="1:7" ht="15.75" customHeight="1">
      <c r="A100" s="6">
        <v>89</v>
      </c>
      <c r="B100" s="33"/>
      <c r="C100" s="165"/>
      <c r="D100" s="167"/>
      <c r="E100" s="166"/>
      <c r="F100" s="165"/>
      <c r="G100" s="185"/>
    </row>
    <row r="101" spans="1:7" ht="15.75" customHeight="1">
      <c r="A101" s="6">
        <v>90</v>
      </c>
      <c r="B101" s="33"/>
      <c r="C101" s="165"/>
      <c r="D101" s="167"/>
      <c r="E101" s="166"/>
      <c r="F101" s="165"/>
      <c r="G101" s="185"/>
    </row>
    <row r="102" spans="1:7" ht="15.75" customHeight="1">
      <c r="A102" s="6">
        <v>91</v>
      </c>
      <c r="B102" s="33"/>
      <c r="C102" s="165"/>
      <c r="D102" s="167"/>
      <c r="E102" s="166"/>
      <c r="F102" s="165"/>
      <c r="G102" s="185"/>
    </row>
    <row r="103" spans="1:7" ht="15.75" customHeight="1">
      <c r="A103" s="6">
        <v>92</v>
      </c>
      <c r="B103" s="33"/>
      <c r="C103" s="165"/>
      <c r="D103" s="167"/>
      <c r="E103" s="166"/>
      <c r="F103" s="165"/>
      <c r="G103" s="185"/>
    </row>
    <row r="104" spans="1:7" ht="15.75" customHeight="1">
      <c r="A104" s="6">
        <v>93</v>
      </c>
      <c r="B104" s="33"/>
      <c r="C104" s="165"/>
      <c r="D104" s="167"/>
      <c r="E104" s="166"/>
      <c r="F104" s="165"/>
      <c r="G104" s="185"/>
    </row>
    <row r="105" spans="1:7" ht="15.75" customHeight="1">
      <c r="A105" s="6">
        <v>94</v>
      </c>
      <c r="B105" s="33"/>
      <c r="C105" s="165"/>
      <c r="D105" s="167"/>
      <c r="E105" s="166"/>
      <c r="F105" s="165"/>
      <c r="G105" s="185"/>
    </row>
    <row r="106" spans="1:7" ht="15.75" customHeight="1">
      <c r="A106" s="6">
        <v>95</v>
      </c>
      <c r="B106" s="33"/>
      <c r="C106" s="165"/>
      <c r="D106" s="167"/>
      <c r="E106" s="166"/>
      <c r="F106" s="165"/>
      <c r="G106" s="185"/>
    </row>
    <row r="107" spans="1:7" ht="15.75" customHeight="1">
      <c r="A107" s="6">
        <v>96</v>
      </c>
      <c r="B107" s="33"/>
      <c r="C107" s="165"/>
      <c r="D107" s="167"/>
      <c r="E107" s="166"/>
      <c r="F107" s="165"/>
      <c r="G107" s="185"/>
    </row>
    <row r="108" spans="1:7" ht="15.75" customHeight="1">
      <c r="A108" s="6">
        <v>97</v>
      </c>
      <c r="B108" s="33"/>
      <c r="C108" s="165"/>
      <c r="D108" s="167"/>
      <c r="E108" s="166"/>
      <c r="F108" s="165"/>
      <c r="G108" s="185"/>
    </row>
    <row r="109" spans="1:7" ht="15.75" customHeight="1">
      <c r="A109" s="6">
        <v>98</v>
      </c>
      <c r="B109" s="33"/>
      <c r="C109" s="165"/>
      <c r="D109" s="167"/>
      <c r="E109" s="166"/>
      <c r="F109" s="165"/>
      <c r="G109" s="185"/>
    </row>
    <row r="110" spans="1:7" ht="15.75" customHeight="1">
      <c r="A110" s="6">
        <v>99</v>
      </c>
      <c r="B110" s="33"/>
      <c r="C110" s="165"/>
      <c r="D110" s="167"/>
      <c r="E110" s="166"/>
      <c r="F110" s="165"/>
      <c r="G110" s="185"/>
    </row>
    <row r="111" spans="1:7" ht="15.75" customHeight="1">
      <c r="A111" s="6">
        <v>100</v>
      </c>
      <c r="B111" s="33"/>
      <c r="C111" s="165"/>
      <c r="D111" s="167"/>
      <c r="E111" s="166"/>
      <c r="F111" s="165"/>
      <c r="G111" s="185"/>
    </row>
    <row r="112" spans="1:7" ht="15.75" customHeight="1">
      <c r="A112" s="6">
        <v>101</v>
      </c>
      <c r="B112" s="33"/>
      <c r="C112" s="165"/>
      <c r="D112" s="167"/>
      <c r="E112" s="166"/>
      <c r="F112" s="165"/>
      <c r="G112" s="185"/>
    </row>
    <row r="113" spans="1:7" ht="15.75" customHeight="1">
      <c r="A113" s="6">
        <v>102</v>
      </c>
      <c r="B113" s="33"/>
      <c r="C113" s="165"/>
      <c r="D113" s="167"/>
      <c r="E113" s="166"/>
      <c r="F113" s="165"/>
      <c r="G113" s="185"/>
    </row>
    <row r="114" spans="1:7" ht="15.75" customHeight="1">
      <c r="A114" s="6">
        <v>103</v>
      </c>
      <c r="B114" s="33"/>
      <c r="C114" s="165"/>
      <c r="D114" s="167"/>
      <c r="E114" s="166"/>
      <c r="F114" s="165"/>
      <c r="G114" s="185"/>
    </row>
    <row r="115" spans="1:7" ht="15.75" customHeight="1">
      <c r="A115" s="6">
        <v>104</v>
      </c>
      <c r="B115" s="33"/>
      <c r="C115" s="165"/>
      <c r="D115" s="167"/>
      <c r="E115" s="166"/>
      <c r="F115" s="165"/>
      <c r="G115" s="185"/>
    </row>
    <row r="116" spans="1:7" ht="15.75" customHeight="1">
      <c r="A116" s="6">
        <v>105</v>
      </c>
      <c r="B116" s="33"/>
      <c r="C116" s="165"/>
      <c r="D116" s="167"/>
      <c r="E116" s="166"/>
      <c r="F116" s="165"/>
      <c r="G116" s="185"/>
    </row>
    <row r="117" spans="1:7" ht="15.75" customHeight="1">
      <c r="A117" s="6">
        <v>106</v>
      </c>
      <c r="B117" s="33"/>
      <c r="C117" s="165"/>
      <c r="D117" s="167"/>
      <c r="E117" s="166"/>
      <c r="F117" s="165"/>
      <c r="G117" s="185"/>
    </row>
    <row r="118" spans="1:7" ht="15.75" customHeight="1">
      <c r="A118" s="6">
        <v>107</v>
      </c>
      <c r="B118" s="33"/>
      <c r="C118" s="165"/>
      <c r="D118" s="167"/>
      <c r="E118" s="166"/>
      <c r="F118" s="165"/>
      <c r="G118" s="185"/>
    </row>
    <row r="119" spans="1:7" ht="15.75" customHeight="1">
      <c r="A119" s="6">
        <v>108</v>
      </c>
      <c r="B119" s="33"/>
      <c r="C119" s="165"/>
      <c r="D119" s="167"/>
      <c r="E119" s="166"/>
      <c r="F119" s="165"/>
      <c r="G119" s="185"/>
    </row>
    <row r="120" spans="1:7" ht="15.75" customHeight="1">
      <c r="A120" s="6">
        <v>109</v>
      </c>
      <c r="B120" s="33"/>
      <c r="C120" s="165"/>
      <c r="D120" s="167"/>
      <c r="E120" s="166"/>
      <c r="F120" s="165"/>
      <c r="G120" s="185"/>
    </row>
    <row r="121" spans="1:7" ht="15.75" customHeight="1">
      <c r="A121" s="6">
        <v>110</v>
      </c>
      <c r="B121" s="33"/>
      <c r="C121" s="165"/>
      <c r="D121" s="167"/>
      <c r="E121" s="166"/>
      <c r="F121" s="165"/>
      <c r="G121" s="185"/>
    </row>
    <row r="122" spans="1:7" ht="15.75" customHeight="1">
      <c r="A122" s="6">
        <v>111</v>
      </c>
      <c r="B122" s="33"/>
      <c r="C122" s="165"/>
      <c r="D122" s="167"/>
      <c r="E122" s="166"/>
      <c r="F122" s="165"/>
      <c r="G122" s="185"/>
    </row>
    <row r="123" spans="1:7" ht="15.75" customHeight="1">
      <c r="A123" s="6">
        <v>112</v>
      </c>
      <c r="B123" s="33"/>
      <c r="C123" s="165"/>
      <c r="D123" s="167"/>
      <c r="E123" s="166"/>
      <c r="F123" s="165"/>
      <c r="G123" s="185"/>
    </row>
    <row r="124" spans="1:7" ht="15.75" customHeight="1">
      <c r="A124" s="6">
        <v>113</v>
      </c>
      <c r="B124" s="33"/>
      <c r="C124" s="165"/>
      <c r="D124" s="167"/>
      <c r="E124" s="166"/>
      <c r="F124" s="165"/>
      <c r="G124" s="185"/>
    </row>
    <row r="125" spans="1:7" ht="15.75" customHeight="1">
      <c r="A125" s="6">
        <v>114</v>
      </c>
      <c r="B125" s="33"/>
      <c r="C125" s="165"/>
      <c r="D125" s="167"/>
      <c r="E125" s="166"/>
      <c r="F125" s="165"/>
      <c r="G125" s="185"/>
    </row>
    <row r="126" spans="1:7" ht="15.75" customHeight="1">
      <c r="A126" s="6">
        <v>115</v>
      </c>
      <c r="B126" s="33"/>
      <c r="C126" s="165"/>
      <c r="D126" s="167"/>
      <c r="E126" s="166"/>
      <c r="F126" s="165"/>
      <c r="G126" s="185"/>
    </row>
    <row r="127" spans="1:7" ht="15.75" customHeight="1">
      <c r="A127" s="6">
        <v>116</v>
      </c>
      <c r="B127" s="33"/>
      <c r="C127" s="165"/>
      <c r="D127" s="167"/>
      <c r="E127" s="166"/>
      <c r="F127" s="165"/>
      <c r="G127" s="185"/>
    </row>
    <row r="128" spans="1:7" ht="15.75" customHeight="1">
      <c r="A128" s="6">
        <v>117</v>
      </c>
      <c r="B128" s="33"/>
      <c r="C128" s="165"/>
      <c r="D128" s="167"/>
      <c r="E128" s="166"/>
      <c r="F128" s="165"/>
      <c r="G128" s="185"/>
    </row>
    <row r="129" spans="1:7" ht="15.75" customHeight="1">
      <c r="A129" s="6">
        <v>118</v>
      </c>
      <c r="B129" s="33"/>
      <c r="C129" s="165"/>
      <c r="D129" s="167"/>
      <c r="E129" s="166"/>
      <c r="F129" s="165"/>
      <c r="G129" s="185"/>
    </row>
    <row r="130" spans="1:7" ht="15.75" customHeight="1">
      <c r="A130" s="6">
        <v>119</v>
      </c>
      <c r="B130" s="33"/>
      <c r="C130" s="165"/>
      <c r="D130" s="167"/>
      <c r="E130" s="166"/>
      <c r="F130" s="165"/>
      <c r="G130" s="185"/>
    </row>
    <row r="131" spans="1:7" ht="15.75" customHeight="1">
      <c r="A131" s="6">
        <v>120</v>
      </c>
      <c r="B131" s="33"/>
      <c r="C131" s="165"/>
      <c r="D131" s="167"/>
      <c r="E131" s="166"/>
      <c r="F131" s="165"/>
      <c r="G131" s="185"/>
    </row>
    <row r="132" spans="1:7" ht="15.75" customHeight="1">
      <c r="A132" s="6">
        <v>121</v>
      </c>
      <c r="B132" s="33"/>
      <c r="C132" s="165"/>
      <c r="D132" s="167"/>
      <c r="E132" s="166"/>
      <c r="F132" s="165"/>
      <c r="G132" s="185"/>
    </row>
    <row r="133" spans="1:7" ht="15.75" customHeight="1">
      <c r="A133" s="6">
        <v>122</v>
      </c>
      <c r="B133" s="33"/>
      <c r="C133" s="165"/>
      <c r="D133" s="167"/>
      <c r="E133" s="166"/>
      <c r="F133" s="165"/>
      <c r="G133" s="185"/>
    </row>
    <row r="134" spans="1:7" ht="15.75" customHeight="1">
      <c r="A134" s="6">
        <v>123</v>
      </c>
      <c r="B134" s="33"/>
      <c r="C134" s="165"/>
      <c r="D134" s="167"/>
      <c r="E134" s="166"/>
      <c r="F134" s="165"/>
      <c r="G134" s="185"/>
    </row>
    <row r="135" spans="1:7" ht="15.75" customHeight="1">
      <c r="A135" s="6">
        <v>124</v>
      </c>
      <c r="B135" s="33"/>
      <c r="C135" s="165"/>
      <c r="D135" s="167"/>
      <c r="E135" s="166"/>
      <c r="F135" s="165"/>
      <c r="G135" s="185"/>
    </row>
    <row r="136" spans="1:7" ht="15.75" customHeight="1">
      <c r="A136" s="6">
        <v>125</v>
      </c>
      <c r="B136" s="33"/>
      <c r="C136" s="165"/>
      <c r="D136" s="167"/>
      <c r="E136" s="166"/>
      <c r="F136" s="165"/>
      <c r="G136" s="185"/>
    </row>
    <row r="137" spans="1:7" ht="15.75" customHeight="1">
      <c r="A137" s="6">
        <v>126</v>
      </c>
      <c r="B137" s="33"/>
      <c r="C137" s="165"/>
      <c r="D137" s="167"/>
      <c r="E137" s="166"/>
      <c r="F137" s="165"/>
      <c r="G137" s="185"/>
    </row>
    <row r="138" spans="1:7" ht="15.75" customHeight="1">
      <c r="A138" s="6">
        <v>127</v>
      </c>
      <c r="B138" s="33"/>
      <c r="C138" s="165"/>
      <c r="D138" s="167"/>
      <c r="E138" s="166"/>
      <c r="F138" s="165"/>
      <c r="G138" s="185"/>
    </row>
    <row r="139" spans="1:7" ht="15.75" customHeight="1">
      <c r="A139" s="6">
        <v>128</v>
      </c>
      <c r="B139" s="33"/>
      <c r="C139" s="165"/>
      <c r="D139" s="167"/>
      <c r="E139" s="166"/>
      <c r="F139" s="165"/>
      <c r="G139" s="185"/>
    </row>
    <row r="140" spans="1:7" ht="15.75" customHeight="1">
      <c r="A140" s="6">
        <v>129</v>
      </c>
      <c r="B140" s="33"/>
      <c r="C140" s="165"/>
      <c r="D140" s="167"/>
      <c r="E140" s="166"/>
      <c r="F140" s="165"/>
      <c r="G140" s="185"/>
    </row>
    <row r="141" spans="1:7" ht="15.75" customHeight="1">
      <c r="A141" s="6">
        <v>130</v>
      </c>
      <c r="B141" s="33"/>
      <c r="C141" s="165"/>
      <c r="D141" s="167"/>
      <c r="E141" s="166"/>
      <c r="F141" s="165"/>
      <c r="G141" s="185"/>
    </row>
    <row r="142" spans="1:7" ht="15.75" customHeight="1">
      <c r="A142" s="6">
        <v>131</v>
      </c>
      <c r="B142" s="33"/>
      <c r="C142" s="165"/>
      <c r="D142" s="167"/>
      <c r="E142" s="166"/>
      <c r="F142" s="165"/>
      <c r="G142" s="185"/>
    </row>
    <row r="143" spans="1:7" ht="15.75" customHeight="1">
      <c r="A143" s="6">
        <v>132</v>
      </c>
      <c r="B143" s="33"/>
      <c r="C143" s="165"/>
      <c r="D143" s="167"/>
      <c r="E143" s="166"/>
      <c r="F143" s="165"/>
      <c r="G143" s="185"/>
    </row>
    <row r="144" spans="1:7" ht="15.75" customHeight="1">
      <c r="A144" s="6">
        <v>133</v>
      </c>
      <c r="B144" s="33"/>
      <c r="C144" s="165"/>
      <c r="D144" s="167"/>
      <c r="E144" s="166"/>
      <c r="F144" s="165"/>
      <c r="G144" s="185"/>
    </row>
    <row r="145" spans="1:7" ht="15.75" customHeight="1">
      <c r="A145" s="6">
        <v>134</v>
      </c>
      <c r="B145" s="33"/>
      <c r="C145" s="165"/>
      <c r="D145" s="167"/>
      <c r="E145" s="166"/>
      <c r="F145" s="165"/>
      <c r="G145" s="185"/>
    </row>
    <row r="146" spans="1:7" ht="15.75" customHeight="1">
      <c r="A146" s="6">
        <v>135</v>
      </c>
      <c r="B146" s="33"/>
      <c r="C146" s="165"/>
      <c r="D146" s="167"/>
      <c r="E146" s="166"/>
      <c r="F146" s="165"/>
      <c r="G146" s="185"/>
    </row>
    <row r="147" spans="1:7" ht="15.75" customHeight="1">
      <c r="A147" s="6">
        <v>136</v>
      </c>
      <c r="B147" s="33"/>
      <c r="C147" s="165"/>
      <c r="D147" s="167"/>
      <c r="E147" s="166"/>
      <c r="F147" s="165"/>
      <c r="G147" s="185"/>
    </row>
    <row r="148" spans="1:7" ht="15.75" customHeight="1">
      <c r="A148" s="6">
        <v>137</v>
      </c>
      <c r="B148" s="5"/>
      <c r="C148" s="165"/>
      <c r="D148" s="167"/>
      <c r="E148" s="166"/>
      <c r="F148" s="165"/>
      <c r="G148" s="185"/>
    </row>
    <row r="149" spans="1:7" ht="15.75" customHeight="1">
      <c r="A149" s="6">
        <v>138</v>
      </c>
      <c r="B149" s="5"/>
      <c r="C149" s="165"/>
      <c r="D149" s="167"/>
      <c r="E149" s="166"/>
      <c r="F149" s="165"/>
      <c r="G149" s="185"/>
    </row>
    <row r="150" spans="1:7" ht="15.75" customHeight="1">
      <c r="A150" s="6">
        <v>139</v>
      </c>
      <c r="B150" s="5"/>
      <c r="C150" s="165"/>
      <c r="D150" s="167"/>
      <c r="E150" s="166"/>
      <c r="F150" s="165"/>
      <c r="G150" s="185"/>
    </row>
    <row r="151" spans="1:7" ht="15.75" customHeight="1">
      <c r="A151" s="6">
        <v>140</v>
      </c>
      <c r="B151" s="5"/>
      <c r="C151" s="165"/>
      <c r="D151" s="167"/>
      <c r="E151" s="166"/>
      <c r="F151" s="165"/>
      <c r="G151" s="185"/>
    </row>
    <row r="152" spans="1:7" ht="15.75" customHeight="1">
      <c r="A152" s="6">
        <v>141</v>
      </c>
      <c r="B152" s="5"/>
      <c r="C152" s="165"/>
      <c r="D152" s="167"/>
      <c r="E152" s="166"/>
      <c r="F152" s="165"/>
      <c r="G152" s="185"/>
    </row>
    <row r="153" spans="1:7" ht="15.75" customHeight="1">
      <c r="A153" s="6">
        <v>142</v>
      </c>
      <c r="B153" s="5"/>
      <c r="C153" s="165"/>
      <c r="D153" s="167"/>
      <c r="E153" s="166"/>
      <c r="F153" s="165"/>
      <c r="G153" s="185"/>
    </row>
    <row r="154" spans="1:7" ht="15.75" customHeight="1">
      <c r="A154" s="6">
        <v>143</v>
      </c>
      <c r="B154" s="5"/>
      <c r="C154" s="165"/>
      <c r="D154" s="167"/>
      <c r="E154" s="166"/>
      <c r="F154" s="165"/>
      <c r="G154" s="185"/>
    </row>
    <row r="155" spans="1:7" ht="15.75" customHeight="1">
      <c r="A155" s="6">
        <v>144</v>
      </c>
      <c r="B155" s="5"/>
      <c r="C155" s="165"/>
      <c r="D155" s="167"/>
      <c r="E155" s="166"/>
      <c r="F155" s="165"/>
      <c r="G155" s="185"/>
    </row>
    <row r="156" spans="1:7" ht="15.75" customHeight="1">
      <c r="A156" s="6">
        <v>145</v>
      </c>
      <c r="B156" s="5"/>
      <c r="C156" s="165"/>
      <c r="D156" s="167"/>
      <c r="E156" s="166"/>
      <c r="F156" s="165"/>
      <c r="G156" s="185"/>
    </row>
    <row r="157" spans="1:7" ht="15.75" customHeight="1">
      <c r="A157" s="6">
        <v>146</v>
      </c>
      <c r="B157" s="5"/>
      <c r="C157" s="165"/>
      <c r="D157" s="167"/>
      <c r="E157" s="166"/>
      <c r="F157" s="165"/>
      <c r="G157" s="185"/>
    </row>
    <row r="158" spans="1:7" ht="15.75" customHeight="1">
      <c r="A158" s="6">
        <v>147</v>
      </c>
      <c r="B158" s="5"/>
      <c r="C158" s="165"/>
      <c r="D158" s="167"/>
      <c r="E158" s="166"/>
      <c r="F158" s="165"/>
      <c r="G158" s="185"/>
    </row>
    <row r="159" spans="1:7" ht="15.75" customHeight="1">
      <c r="A159" s="6">
        <v>148</v>
      </c>
      <c r="B159" s="5"/>
      <c r="C159" s="165"/>
      <c r="D159" s="167"/>
      <c r="E159" s="166"/>
      <c r="F159" s="165"/>
      <c r="G159" s="185"/>
    </row>
    <row r="160" spans="1:7" ht="15.75" customHeight="1">
      <c r="A160" s="6">
        <v>149</v>
      </c>
      <c r="B160" s="5"/>
      <c r="C160" s="165"/>
      <c r="D160" s="167"/>
      <c r="E160" s="166"/>
      <c r="F160" s="165"/>
      <c r="G160" s="185"/>
    </row>
    <row r="161" spans="1:7" ht="15.75" customHeight="1">
      <c r="A161" s="6">
        <v>150</v>
      </c>
      <c r="B161" s="5"/>
      <c r="C161" s="165"/>
      <c r="D161" s="167"/>
      <c r="E161" s="166"/>
      <c r="F161" s="165"/>
      <c r="G161" s="185"/>
    </row>
    <row r="162" spans="1:7" ht="15.75" customHeight="1">
      <c r="A162" s="6">
        <v>151</v>
      </c>
      <c r="B162" s="5"/>
      <c r="C162" s="165"/>
      <c r="D162" s="167"/>
      <c r="E162" s="166"/>
      <c r="F162" s="165"/>
      <c r="G162" s="185"/>
    </row>
    <row r="163" spans="1:7" ht="15.75" customHeight="1">
      <c r="A163" s="6">
        <v>152</v>
      </c>
      <c r="B163" s="5"/>
      <c r="C163" s="165"/>
      <c r="D163" s="167"/>
      <c r="E163" s="166"/>
      <c r="F163" s="165"/>
      <c r="G163" s="185"/>
    </row>
    <row r="164" spans="1:7" ht="15.75" customHeight="1">
      <c r="A164" s="6">
        <v>153</v>
      </c>
      <c r="B164" s="5"/>
      <c r="C164" s="165"/>
      <c r="D164" s="167"/>
      <c r="E164" s="166"/>
      <c r="F164" s="165"/>
      <c r="G164" s="185"/>
    </row>
    <row r="165" spans="1:7" ht="15.75" customHeight="1">
      <c r="A165" s="6">
        <v>154</v>
      </c>
      <c r="B165" s="5"/>
      <c r="C165" s="165"/>
      <c r="D165" s="167"/>
      <c r="E165" s="166"/>
      <c r="F165" s="165"/>
      <c r="G165" s="185"/>
    </row>
    <row r="166" spans="1:7" ht="15.75" customHeight="1">
      <c r="A166" s="6">
        <v>155</v>
      </c>
      <c r="B166" s="5"/>
      <c r="C166" s="165"/>
      <c r="D166" s="167"/>
      <c r="E166" s="166"/>
      <c r="F166" s="165"/>
      <c r="G166" s="185"/>
    </row>
    <row r="167" spans="1:7" ht="15.75" customHeight="1">
      <c r="A167" s="6">
        <v>156</v>
      </c>
      <c r="B167" s="5"/>
      <c r="C167" s="165"/>
      <c r="D167" s="167"/>
      <c r="E167" s="166"/>
      <c r="F167" s="165"/>
      <c r="G167" s="185"/>
    </row>
    <row r="168" spans="1:7" ht="15.75" customHeight="1">
      <c r="A168" s="6">
        <v>157</v>
      </c>
      <c r="B168" s="5"/>
      <c r="C168" s="165"/>
      <c r="D168" s="167"/>
      <c r="E168" s="166"/>
      <c r="F168" s="165"/>
      <c r="G168" s="185"/>
    </row>
    <row r="169" spans="1:7" ht="15.75" customHeight="1">
      <c r="A169" s="6">
        <v>158</v>
      </c>
      <c r="B169" s="5"/>
      <c r="C169" s="165"/>
      <c r="D169" s="167"/>
      <c r="E169" s="166"/>
      <c r="F169" s="165"/>
      <c r="G169" s="185"/>
    </row>
    <row r="170" spans="1:7" ht="15.75" customHeight="1">
      <c r="A170" s="6">
        <v>159</v>
      </c>
      <c r="B170" s="5"/>
      <c r="C170" s="165"/>
      <c r="D170" s="167"/>
      <c r="E170" s="166"/>
      <c r="F170" s="165"/>
      <c r="G170" s="185"/>
    </row>
    <row r="171" spans="1:7" ht="15.75" customHeight="1">
      <c r="A171" s="6">
        <v>160</v>
      </c>
      <c r="B171" s="5"/>
      <c r="C171" s="165"/>
      <c r="D171" s="167"/>
      <c r="E171" s="166"/>
      <c r="F171" s="165"/>
      <c r="G171" s="185"/>
    </row>
    <row r="172" spans="1:7" ht="15.75" customHeight="1">
      <c r="A172" s="6">
        <v>161</v>
      </c>
      <c r="B172" s="5"/>
      <c r="C172" s="165"/>
      <c r="D172" s="167"/>
      <c r="E172" s="166"/>
      <c r="F172" s="165"/>
      <c r="G172" s="185"/>
    </row>
    <row r="173" spans="1:7" ht="15.75" customHeight="1">
      <c r="A173" s="6">
        <v>162</v>
      </c>
      <c r="B173" s="5"/>
      <c r="C173" s="165"/>
      <c r="D173" s="167"/>
      <c r="E173" s="166"/>
      <c r="F173" s="165"/>
      <c r="G173" s="185"/>
    </row>
    <row r="174" spans="1:7" ht="15.75" customHeight="1">
      <c r="A174" s="6">
        <v>163</v>
      </c>
      <c r="B174" s="5"/>
      <c r="C174" s="165"/>
      <c r="D174" s="167"/>
      <c r="E174" s="166"/>
      <c r="F174" s="165"/>
      <c r="G174" s="185"/>
    </row>
    <row r="175" spans="1:7" ht="15.75" customHeight="1">
      <c r="A175" s="6">
        <v>164</v>
      </c>
      <c r="B175" s="5"/>
      <c r="C175" s="165"/>
      <c r="D175" s="167"/>
      <c r="E175" s="166"/>
      <c r="F175" s="165"/>
      <c r="G175" s="185"/>
    </row>
    <row r="176" spans="1:7" ht="15.75" customHeight="1">
      <c r="A176" s="6">
        <v>165</v>
      </c>
      <c r="B176" s="5"/>
      <c r="C176" s="165"/>
      <c r="D176" s="167"/>
      <c r="E176" s="166"/>
      <c r="F176" s="165"/>
      <c r="G176" s="185"/>
    </row>
    <row r="177" spans="1:7" ht="15.75" customHeight="1">
      <c r="A177" s="6">
        <v>166</v>
      </c>
      <c r="B177" s="5"/>
      <c r="C177" s="165"/>
      <c r="D177" s="167"/>
      <c r="E177" s="166"/>
      <c r="F177" s="165"/>
      <c r="G177" s="185"/>
    </row>
    <row r="178" spans="1:7" ht="15.75" customHeight="1">
      <c r="A178" s="6">
        <v>167</v>
      </c>
      <c r="B178" s="5"/>
      <c r="C178" s="165"/>
      <c r="D178" s="167"/>
      <c r="E178" s="166"/>
      <c r="F178" s="165"/>
      <c r="G178" s="185"/>
    </row>
    <row r="179" spans="1:7" ht="15.75" customHeight="1">
      <c r="A179" s="6">
        <v>168</v>
      </c>
      <c r="B179" s="5"/>
      <c r="C179" s="165"/>
      <c r="D179" s="167"/>
      <c r="E179" s="166"/>
      <c r="F179" s="165"/>
      <c r="G179" s="185"/>
    </row>
    <row r="180" spans="1:7" ht="15.75" customHeight="1">
      <c r="A180" s="6">
        <v>169</v>
      </c>
      <c r="B180" s="5"/>
      <c r="C180" s="165"/>
      <c r="D180" s="167"/>
      <c r="E180" s="166"/>
      <c r="F180" s="165"/>
      <c r="G180" s="185"/>
    </row>
    <row r="181" spans="1:7" ht="15.75" customHeight="1">
      <c r="A181" s="6">
        <v>170</v>
      </c>
      <c r="B181" s="5"/>
      <c r="C181" s="165"/>
      <c r="D181" s="167"/>
      <c r="E181" s="166"/>
      <c r="F181" s="165"/>
      <c r="G181" s="185"/>
    </row>
    <row r="182" spans="1:7" ht="15.75" customHeight="1">
      <c r="A182" s="6">
        <v>171</v>
      </c>
      <c r="B182" s="5"/>
      <c r="C182" s="165"/>
      <c r="D182" s="167"/>
      <c r="E182" s="166"/>
      <c r="F182" s="165"/>
      <c r="G182" s="185"/>
    </row>
    <row r="183" spans="1:7" ht="15.75" customHeight="1">
      <c r="A183" s="6">
        <v>172</v>
      </c>
      <c r="B183" s="5"/>
      <c r="C183" s="165"/>
      <c r="D183" s="167"/>
      <c r="E183" s="166"/>
      <c r="F183" s="165"/>
      <c r="G183" s="185"/>
    </row>
    <row r="184" spans="1:7" ht="15.75" customHeight="1">
      <c r="A184" s="6">
        <v>173</v>
      </c>
      <c r="B184" s="5"/>
      <c r="C184" s="165"/>
      <c r="D184" s="167"/>
      <c r="E184" s="166"/>
      <c r="F184" s="165"/>
      <c r="G184" s="185"/>
    </row>
    <row r="185" spans="1:7" ht="15.75" customHeight="1">
      <c r="A185" s="6">
        <v>174</v>
      </c>
      <c r="B185" s="5"/>
      <c r="C185" s="165"/>
      <c r="D185" s="167"/>
      <c r="E185" s="166"/>
      <c r="F185" s="165"/>
      <c r="G185" s="185"/>
    </row>
    <row r="186" spans="1:7" ht="15.75" customHeight="1">
      <c r="A186" s="6">
        <v>175</v>
      </c>
      <c r="B186" s="5"/>
      <c r="C186" s="165"/>
      <c r="D186" s="167"/>
      <c r="E186" s="166"/>
      <c r="F186" s="165"/>
      <c r="G186" s="185"/>
    </row>
    <row r="187" spans="1:7" ht="15.75" customHeight="1">
      <c r="A187" s="6">
        <v>176</v>
      </c>
      <c r="B187" s="5"/>
      <c r="C187" s="165"/>
      <c r="D187" s="167"/>
      <c r="E187" s="166"/>
      <c r="F187" s="165"/>
      <c r="G187" s="185"/>
    </row>
    <row r="188" spans="1:7" ht="15.75" customHeight="1">
      <c r="A188" s="6">
        <v>177</v>
      </c>
      <c r="B188" s="5"/>
      <c r="C188" s="165"/>
      <c r="D188" s="167"/>
      <c r="E188" s="166"/>
      <c r="F188" s="165"/>
      <c r="G188" s="185"/>
    </row>
    <row r="189" spans="1:7" ht="15.75" customHeight="1">
      <c r="A189" s="6">
        <v>178</v>
      </c>
      <c r="B189" s="5"/>
      <c r="C189" s="165"/>
      <c r="D189" s="167"/>
      <c r="E189" s="166"/>
      <c r="F189" s="165"/>
      <c r="G189" s="185"/>
    </row>
    <row r="190" spans="1:7" ht="15.75" customHeight="1">
      <c r="A190" s="6">
        <v>179</v>
      </c>
      <c r="B190" s="5"/>
      <c r="C190" s="165"/>
      <c r="D190" s="167"/>
      <c r="E190" s="166"/>
      <c r="F190" s="165"/>
      <c r="G190" s="185"/>
    </row>
    <row r="191" spans="1:7" ht="15.75" customHeight="1">
      <c r="A191" s="6">
        <v>180</v>
      </c>
      <c r="B191" s="5"/>
      <c r="C191" s="165"/>
      <c r="D191" s="167"/>
      <c r="E191" s="166"/>
      <c r="F191" s="165"/>
      <c r="G191" s="185"/>
    </row>
    <row r="192" spans="1:7" ht="15.75" customHeight="1">
      <c r="A192" s="6">
        <v>181</v>
      </c>
      <c r="B192" s="5"/>
      <c r="C192" s="165"/>
      <c r="D192" s="167"/>
      <c r="E192" s="166"/>
      <c r="F192" s="165"/>
      <c r="G192" s="185"/>
    </row>
    <row r="193" spans="1:7" ht="15.75" customHeight="1">
      <c r="A193" s="6">
        <v>182</v>
      </c>
      <c r="B193" s="5"/>
      <c r="C193" s="165"/>
      <c r="D193" s="167"/>
      <c r="E193" s="166"/>
      <c r="F193" s="165"/>
      <c r="G193" s="185"/>
    </row>
    <row r="194" spans="1:7" ht="15.75" customHeight="1">
      <c r="A194" s="6">
        <v>183</v>
      </c>
      <c r="B194" s="5"/>
      <c r="C194" s="165"/>
      <c r="D194" s="167"/>
      <c r="E194" s="166"/>
      <c r="F194" s="165"/>
      <c r="G194" s="185"/>
    </row>
    <row r="195" spans="1:7" ht="15.75" customHeight="1">
      <c r="A195" s="6">
        <v>184</v>
      </c>
      <c r="B195" s="5"/>
      <c r="C195" s="165"/>
      <c r="D195" s="167"/>
      <c r="E195" s="166"/>
      <c r="F195" s="165"/>
      <c r="G195" s="185"/>
    </row>
    <row r="196" spans="1:7" ht="15.75" customHeight="1">
      <c r="A196" s="6">
        <v>185</v>
      </c>
      <c r="B196" s="5"/>
      <c r="C196" s="165"/>
      <c r="D196" s="167"/>
      <c r="E196" s="166"/>
      <c r="F196" s="165"/>
      <c r="G196" s="185"/>
    </row>
    <row r="197" spans="1:7" ht="15.75" customHeight="1">
      <c r="A197" s="6">
        <v>186</v>
      </c>
      <c r="B197" s="5"/>
      <c r="C197" s="165"/>
      <c r="D197" s="167"/>
      <c r="E197" s="166"/>
      <c r="F197" s="165"/>
      <c r="G197" s="185"/>
    </row>
    <row r="198" spans="1:7" ht="15.75" customHeight="1">
      <c r="A198" s="6">
        <v>187</v>
      </c>
      <c r="B198" s="5"/>
      <c r="C198" s="165"/>
      <c r="D198" s="167"/>
      <c r="E198" s="166"/>
      <c r="F198" s="165"/>
      <c r="G198" s="185"/>
    </row>
    <row r="199" spans="1:7" ht="15.75" customHeight="1">
      <c r="A199" s="6">
        <v>188</v>
      </c>
      <c r="B199" s="5"/>
      <c r="C199" s="165"/>
      <c r="D199" s="167"/>
      <c r="E199" s="166"/>
      <c r="F199" s="165"/>
      <c r="G199" s="185"/>
    </row>
    <row r="200" spans="1:7" ht="15.75" customHeight="1">
      <c r="A200" s="6">
        <v>189</v>
      </c>
      <c r="B200" s="5"/>
      <c r="C200" s="165"/>
      <c r="D200" s="167"/>
      <c r="E200" s="166"/>
      <c r="F200" s="165"/>
      <c r="G200" s="185"/>
    </row>
    <row r="201" spans="1:7" ht="15.75" customHeight="1">
      <c r="A201" s="6">
        <v>190</v>
      </c>
      <c r="B201" s="5"/>
      <c r="C201" s="165"/>
      <c r="D201" s="167"/>
      <c r="E201" s="166"/>
      <c r="F201" s="165"/>
      <c r="G201" s="185"/>
    </row>
    <row r="202" spans="1:7" ht="15.75" customHeight="1">
      <c r="A202" s="6">
        <v>191</v>
      </c>
      <c r="B202" s="5"/>
      <c r="C202" s="165"/>
      <c r="D202" s="167"/>
      <c r="E202" s="166"/>
      <c r="F202" s="165"/>
      <c r="G202" s="185"/>
    </row>
    <row r="203" spans="1:7" ht="15.75" customHeight="1">
      <c r="A203" s="6">
        <v>192</v>
      </c>
      <c r="B203" s="5"/>
      <c r="C203" s="165"/>
      <c r="D203" s="167"/>
      <c r="E203" s="166"/>
      <c r="F203" s="165"/>
      <c r="G203" s="185"/>
    </row>
    <row r="204" spans="1:7" ht="15.75" customHeight="1">
      <c r="A204" s="6">
        <v>193</v>
      </c>
      <c r="B204" s="5"/>
      <c r="C204" s="165"/>
      <c r="D204" s="167"/>
      <c r="E204" s="166"/>
      <c r="F204" s="165"/>
      <c r="G204" s="185"/>
    </row>
    <row r="205" spans="1:7" ht="15.75" customHeight="1">
      <c r="A205" s="6">
        <v>194</v>
      </c>
      <c r="B205" s="5"/>
      <c r="C205" s="165"/>
      <c r="D205" s="167"/>
      <c r="E205" s="166"/>
      <c r="F205" s="165"/>
      <c r="G205" s="185"/>
    </row>
    <row r="206" spans="1:7" ht="15.75" customHeight="1">
      <c r="A206" s="6">
        <v>195</v>
      </c>
      <c r="B206" s="5"/>
      <c r="C206" s="165"/>
      <c r="D206" s="167"/>
      <c r="E206" s="166"/>
      <c r="F206" s="165"/>
      <c r="G206" s="185"/>
    </row>
    <row r="207" spans="1:7" ht="15.75" customHeight="1">
      <c r="A207" s="6">
        <v>196</v>
      </c>
      <c r="B207" s="5"/>
      <c r="C207" s="165"/>
      <c r="D207" s="167"/>
      <c r="E207" s="166"/>
      <c r="F207" s="165"/>
      <c r="G207" s="185"/>
    </row>
    <row r="208" spans="1:7" ht="15.75" customHeight="1">
      <c r="A208" s="6">
        <v>197</v>
      </c>
      <c r="B208" s="5"/>
      <c r="C208" s="165"/>
      <c r="D208" s="167"/>
      <c r="E208" s="166"/>
      <c r="F208" s="165"/>
      <c r="G208" s="185"/>
    </row>
    <row r="209" spans="1:7" ht="15.75" customHeight="1">
      <c r="A209" s="6">
        <v>198</v>
      </c>
      <c r="B209" s="5"/>
      <c r="C209" s="165"/>
      <c r="D209" s="167"/>
      <c r="E209" s="166"/>
      <c r="F209" s="165"/>
      <c r="G209" s="185"/>
    </row>
    <row r="210" spans="1:7" ht="15.75" customHeight="1">
      <c r="A210" s="6">
        <v>199</v>
      </c>
      <c r="B210" s="5"/>
      <c r="C210" s="165"/>
      <c r="D210" s="167"/>
      <c r="E210" s="166"/>
      <c r="F210" s="165"/>
      <c r="G210" s="185"/>
    </row>
    <row r="211" spans="1:7" ht="15.75" customHeight="1">
      <c r="A211" s="6">
        <v>200</v>
      </c>
      <c r="B211" s="5"/>
      <c r="C211" s="165"/>
      <c r="D211" s="167"/>
      <c r="E211" s="166"/>
      <c r="F211" s="165"/>
      <c r="G211" s="185"/>
    </row>
  </sheetData>
  <sheetProtection formatCells="0" formatColumns="0" formatRows="0" insertColumns="0" insertRows="0" insertHyperlinks="0" deleteColumns="0" deleteRows="0" sort="0" autoFilter="0" pivotTables="0"/>
  <printOptions horizontalCentered="1"/>
  <pageMargins left="0" right="0" top="0.3937007874015748" bottom="0.61" header="0" footer="0"/>
  <pageSetup horizontalDpi="300" verticalDpi="300" orientation="portrait" paperSize="9" r:id="rId2"/>
  <rowBreaks count="2" manualBreakCount="2">
    <brk id="47" max="6" man="1"/>
    <brk id="96" max="6" man="1"/>
  </rowBreaks>
  <drawing r:id="rId1"/>
</worksheet>
</file>

<file path=xl/worksheets/sheet3.xml><?xml version="1.0" encoding="utf-8"?>
<worksheet xmlns="http://schemas.openxmlformats.org/spreadsheetml/2006/main" xmlns:r="http://schemas.openxmlformats.org/officeDocument/2006/relationships">
  <sheetPr codeName="Feuil2">
    <tabColor rgb="FF00B0F0"/>
  </sheetPr>
  <dimension ref="A2:B39"/>
  <sheetViews>
    <sheetView showGridLines="0" zoomScalePageLayoutView="0" workbookViewId="0" topLeftCell="A1">
      <selection activeCell="D20" sqref="D20"/>
    </sheetView>
  </sheetViews>
  <sheetFormatPr defaultColWidth="11.421875" defaultRowHeight="12.75"/>
  <cols>
    <col min="1" max="1" width="8.8515625" style="0" customWidth="1"/>
    <col min="2" max="2" width="40.00390625" style="0" customWidth="1"/>
  </cols>
  <sheetData>
    <row r="2" spans="1:2" ht="18">
      <c r="A2" s="255" t="s">
        <v>15</v>
      </c>
      <c r="B2" s="255"/>
    </row>
    <row r="5" spans="1:2" ht="12.75">
      <c r="A5" s="8">
        <v>1</v>
      </c>
      <c r="B5" s="120"/>
    </row>
    <row r="6" spans="1:2" ht="12.75">
      <c r="A6" s="8">
        <v>2</v>
      </c>
      <c r="B6" s="120"/>
    </row>
    <row r="7" spans="1:2" ht="12.75">
      <c r="A7" s="8">
        <v>3</v>
      </c>
      <c r="B7" s="120"/>
    </row>
    <row r="8" spans="1:2" ht="12.75">
      <c r="A8" s="8">
        <v>4</v>
      </c>
      <c r="B8" s="120"/>
    </row>
    <row r="9" spans="1:2" ht="12.75">
      <c r="A9" s="8">
        <v>5</v>
      </c>
      <c r="B9" s="120"/>
    </row>
    <row r="10" spans="1:2" ht="12.75">
      <c r="A10" s="8">
        <v>6</v>
      </c>
      <c r="B10" s="120"/>
    </row>
    <row r="11" spans="1:2" ht="12.75">
      <c r="A11" s="8">
        <v>7</v>
      </c>
      <c r="B11" s="120"/>
    </row>
    <row r="12" spans="1:2" ht="12.75">
      <c r="A12" s="8">
        <v>8</v>
      </c>
      <c r="B12" s="120"/>
    </row>
    <row r="13" spans="1:2" ht="12.75">
      <c r="A13" s="8">
        <v>9</v>
      </c>
      <c r="B13" s="121"/>
    </row>
    <row r="14" spans="1:2" ht="12.75">
      <c r="A14" s="8">
        <v>10</v>
      </c>
      <c r="B14" s="120"/>
    </row>
    <row r="15" spans="1:2" ht="12.75">
      <c r="A15" s="8">
        <v>11</v>
      </c>
      <c r="B15" s="120"/>
    </row>
    <row r="16" spans="1:2" ht="12.75">
      <c r="A16" s="8">
        <v>12</v>
      </c>
      <c r="B16" s="120"/>
    </row>
    <row r="17" spans="1:2" ht="12.75">
      <c r="A17" s="8">
        <v>13</v>
      </c>
      <c r="B17" s="120"/>
    </row>
    <row r="18" spans="1:2" ht="12.75">
      <c r="A18" s="8">
        <v>14</v>
      </c>
      <c r="B18" s="120"/>
    </row>
    <row r="19" spans="1:2" ht="12.75">
      <c r="A19" s="8">
        <v>15</v>
      </c>
      <c r="B19" s="120"/>
    </row>
    <row r="20" spans="1:2" ht="12.75">
      <c r="A20" s="8">
        <v>16</v>
      </c>
      <c r="B20" s="120"/>
    </row>
    <row r="21" spans="1:2" ht="12.75">
      <c r="A21" s="8">
        <v>17</v>
      </c>
      <c r="B21" s="121"/>
    </row>
    <row r="22" spans="1:2" ht="12.75">
      <c r="A22" s="8">
        <v>18</v>
      </c>
      <c r="B22" s="121"/>
    </row>
    <row r="23" spans="1:2" ht="12.75">
      <c r="A23" s="8">
        <v>19</v>
      </c>
      <c r="B23" s="121"/>
    </row>
    <row r="24" spans="1:2" ht="12.75">
      <c r="A24" s="8">
        <v>20</v>
      </c>
      <c r="B24" s="121"/>
    </row>
    <row r="25" spans="1:2" ht="12.75">
      <c r="A25" s="8">
        <v>21</v>
      </c>
      <c r="B25" s="121"/>
    </row>
    <row r="26" spans="1:2" ht="12.75">
      <c r="A26" s="8">
        <v>22</v>
      </c>
      <c r="B26" s="121"/>
    </row>
    <row r="27" spans="1:2" ht="12.75">
      <c r="A27" s="8">
        <v>23</v>
      </c>
      <c r="B27" s="121"/>
    </row>
    <row r="28" spans="1:2" ht="12.75">
      <c r="A28" s="8">
        <v>24</v>
      </c>
      <c r="B28" s="121"/>
    </row>
    <row r="29" spans="1:2" ht="12.75">
      <c r="A29" s="8">
        <v>25</v>
      </c>
      <c r="B29" s="121"/>
    </row>
    <row r="30" spans="1:2" ht="12.75">
      <c r="A30" s="8">
        <v>26</v>
      </c>
      <c r="B30" s="121"/>
    </row>
    <row r="31" spans="1:2" ht="12.75">
      <c r="A31" s="8">
        <v>27</v>
      </c>
      <c r="B31" s="121"/>
    </row>
    <row r="32" spans="1:2" ht="12.75">
      <c r="A32" s="8">
        <v>28</v>
      </c>
      <c r="B32" s="121"/>
    </row>
    <row r="33" spans="1:2" ht="12.75">
      <c r="A33" s="8">
        <v>29</v>
      </c>
      <c r="B33" s="121"/>
    </row>
    <row r="34" spans="1:2" ht="12.75">
      <c r="A34" s="8">
        <v>30</v>
      </c>
      <c r="B34" s="121"/>
    </row>
    <row r="35" spans="1:2" ht="12.75">
      <c r="A35" s="8">
        <v>31</v>
      </c>
      <c r="B35" s="121"/>
    </row>
    <row r="36" spans="1:2" ht="12.75">
      <c r="A36" s="8">
        <v>32</v>
      </c>
      <c r="B36" s="121"/>
    </row>
    <row r="37" spans="1:2" ht="12.75">
      <c r="A37" s="8">
        <v>33</v>
      </c>
      <c r="B37" s="121"/>
    </row>
    <row r="38" spans="1:2" ht="12.75">
      <c r="A38" s="8">
        <v>34</v>
      </c>
      <c r="B38" s="121"/>
    </row>
    <row r="39" spans="1:2" ht="12.75">
      <c r="A39" s="8">
        <v>35</v>
      </c>
      <c r="B39" s="121"/>
    </row>
  </sheetData>
  <sheetProtection/>
  <mergeCells count="1">
    <mergeCell ref="A2:B2"/>
  </mergeCells>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Feuil11">
    <tabColor rgb="FF00B0F0"/>
  </sheetPr>
  <dimension ref="A1:AK51"/>
  <sheetViews>
    <sheetView showZeros="0" zoomScalePageLayoutView="0" workbookViewId="0" topLeftCell="A1">
      <selection activeCell="I46" sqref="I46"/>
    </sheetView>
  </sheetViews>
  <sheetFormatPr defaultColWidth="11.421875" defaultRowHeight="12.75"/>
  <cols>
    <col min="1" max="1" width="7.140625" style="0" customWidth="1"/>
    <col min="2" max="2" width="2.57421875" style="0" customWidth="1"/>
    <col min="3" max="3" width="9.28125" style="0" customWidth="1"/>
    <col min="4" max="4" width="11.421875" style="0" customWidth="1"/>
    <col min="5" max="5" width="18.57421875" style="0" customWidth="1"/>
    <col min="6" max="6" width="10.57421875" style="0" customWidth="1"/>
    <col min="7" max="7" width="14.421875" style="0" customWidth="1"/>
    <col min="8" max="8" width="7.57421875" style="0" customWidth="1"/>
    <col min="9" max="9" width="10.57421875" style="0" customWidth="1"/>
  </cols>
  <sheetData>
    <row r="1" spans="1:9" ht="12.75">
      <c r="A1" s="264" t="s">
        <v>220</v>
      </c>
      <c r="B1" s="264"/>
      <c r="C1" s="264"/>
      <c r="D1" s="264"/>
      <c r="E1" s="264"/>
      <c r="F1" s="264"/>
      <c r="G1" s="264"/>
      <c r="H1" s="264"/>
      <c r="I1" s="264"/>
    </row>
    <row r="2" spans="1:9" ht="15.75">
      <c r="A2" s="269" t="s">
        <v>61</v>
      </c>
      <c r="B2" s="269"/>
      <c r="C2" s="269"/>
      <c r="D2" s="269"/>
      <c r="E2" s="269"/>
      <c r="F2" s="269"/>
      <c r="G2" s="269"/>
      <c r="H2" s="269"/>
      <c r="I2" s="269"/>
    </row>
    <row r="3" spans="3:6" ht="12.75">
      <c r="C3" s="159"/>
      <c r="D3" s="159"/>
      <c r="E3" s="80"/>
      <c r="F3" s="80"/>
    </row>
    <row r="4" spans="1:37" ht="12.75">
      <c r="A4" s="80" t="s">
        <v>62</v>
      </c>
      <c r="D4" s="268" t="str">
        <f>IF(Inscription!D3="","",Inscription!D3)</f>
        <v>V.C. d'Auxerre</v>
      </c>
      <c r="E4" s="268"/>
      <c r="F4" s="268"/>
      <c r="G4" s="268"/>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row>
    <row r="5" spans="1:7" ht="12.75">
      <c r="A5" s="80" t="s">
        <v>63</v>
      </c>
      <c r="C5" s="79" t="str">
        <f>IF(Inscription!D1="","",Inscription!D1)</f>
        <v>cyclo cross Auxerre La Noue</v>
      </c>
      <c r="D5" s="79"/>
      <c r="E5" s="79"/>
      <c r="F5" s="81"/>
      <c r="G5" s="79"/>
    </row>
    <row r="6" spans="1:7" ht="12.75">
      <c r="A6" s="80" t="s">
        <v>65</v>
      </c>
      <c r="B6" s="79" t="str">
        <f>IF(Inscription!D5="","",Inscription!D5)</f>
        <v>P.P.B.+ Min.</v>
      </c>
      <c r="C6" s="79"/>
      <c r="D6" s="79"/>
      <c r="F6" s="119" t="s">
        <v>10</v>
      </c>
      <c r="G6" s="118">
        <f>IF(Inscription!D4="","",Inscription!D4)</f>
        <v>43780</v>
      </c>
    </row>
    <row r="7" spans="1:5" ht="12.75">
      <c r="A7" s="187" t="s">
        <v>119</v>
      </c>
      <c r="B7" s="151"/>
      <c r="C7" s="151"/>
      <c r="D7" s="151"/>
      <c r="E7" s="81">
        <f>COUNTA(A12:A39)</f>
        <v>0</v>
      </c>
    </row>
    <row r="9" spans="1:9" ht="12.75">
      <c r="A9" s="270" t="s">
        <v>35</v>
      </c>
      <c r="B9" s="34"/>
      <c r="C9" s="273" t="s">
        <v>49</v>
      </c>
      <c r="D9" s="274"/>
      <c r="E9" s="259" t="s">
        <v>1</v>
      </c>
      <c r="F9" s="279" t="s">
        <v>43</v>
      </c>
      <c r="G9" s="259" t="s">
        <v>5</v>
      </c>
      <c r="H9" s="265" t="s">
        <v>51</v>
      </c>
      <c r="I9" s="265" t="s">
        <v>50</v>
      </c>
    </row>
    <row r="10" spans="1:9" ht="12.75">
      <c r="A10" s="271"/>
      <c r="B10" s="45"/>
      <c r="C10" s="275"/>
      <c r="D10" s="276"/>
      <c r="E10" s="260"/>
      <c r="F10" s="280"/>
      <c r="G10" s="260"/>
      <c r="H10" s="266"/>
      <c r="I10" s="266"/>
    </row>
    <row r="11" spans="1:9" ht="12.75">
      <c r="A11" s="272"/>
      <c r="B11" s="35"/>
      <c r="C11" s="277"/>
      <c r="D11" s="278"/>
      <c r="E11" s="261"/>
      <c r="F11" s="281"/>
      <c r="G11" s="261"/>
      <c r="H11" s="267"/>
      <c r="I11" s="267"/>
    </row>
    <row r="12" spans="1:9" ht="15">
      <c r="A12" s="28"/>
      <c r="B12" s="33"/>
      <c r="C12" s="37" t="str">
        <f>IF(A12&gt;0,CONCATENATE((VLOOKUP($A12,Inscription!$A$12:$G$211,3,FALSE)),"   ",(VLOOKUP($A12,Inscription!$A$12:$G$211,4,FALSE)))," ")</f>
        <v> </v>
      </c>
      <c r="D12" s="117"/>
      <c r="E12" s="7" t="str">
        <f>IF($A12&gt;0,(VLOOKUP($A12,Inscription!$A$12:$G$211,5,FALSE))," ")</f>
        <v> </v>
      </c>
      <c r="F12" s="7" t="str">
        <f>IF($A12&gt;0,(VLOOKUP($A12,Inscription!$A$12:$G$211,6,FALSE))," ")</f>
        <v> </v>
      </c>
      <c r="G12" s="7" t="str">
        <f>IF($A12&gt;0,(VLOOKUP($A12,Inscription!$A$12:$G$211,7,FALSE))," ")</f>
        <v> </v>
      </c>
      <c r="H12" s="67"/>
      <c r="I12" s="67"/>
    </row>
    <row r="13" spans="1:9" ht="15">
      <c r="A13" s="28"/>
      <c r="B13" s="33"/>
      <c r="C13" s="37" t="str">
        <f>IF(A13&gt;0,CONCATENATE((VLOOKUP($A13,Inscription!$A$12:$G$211,3,FALSE)),"   ",(VLOOKUP($A13,Inscription!$A$12:$G$211,4,FALSE)))," ")</f>
        <v> </v>
      </c>
      <c r="D13" s="117"/>
      <c r="E13" s="7" t="str">
        <f>IF($A13&gt;0,(VLOOKUP($A13,Inscription!$A$12:$G$211,5,FALSE))," ")</f>
        <v> </v>
      </c>
      <c r="F13" s="7" t="str">
        <f>IF($A13&gt;0,(VLOOKUP($A13,Inscription!$A$12:$G$211,6,FALSE))," ")</f>
        <v> </v>
      </c>
      <c r="G13" s="7" t="str">
        <f>IF($A13&gt;0,(VLOOKUP($A13,Inscription!$A$12:$G$211,7,FALSE))," ")</f>
        <v> </v>
      </c>
      <c r="H13" s="67"/>
      <c r="I13" s="67"/>
    </row>
    <row r="14" spans="1:9" ht="15">
      <c r="A14" s="28"/>
      <c r="B14" s="33"/>
      <c r="C14" s="37" t="str">
        <f>IF(A14&gt;0,CONCATENATE((VLOOKUP($A14,Inscription!$A$12:$G$211,3,FALSE)),"   ",(VLOOKUP($A14,Inscription!$A$12:$G$211,4,FALSE)))," ")</f>
        <v> </v>
      </c>
      <c r="D14" s="117"/>
      <c r="E14" s="7" t="str">
        <f>IF($A14&gt;0,(VLOOKUP($A14,Inscription!$A$12:$G$211,5,FALSE))," ")</f>
        <v> </v>
      </c>
      <c r="F14" s="7" t="str">
        <f>IF($A14&gt;0,(VLOOKUP($A14,Inscription!$A$12:$G$211,6,FALSE))," ")</f>
        <v> </v>
      </c>
      <c r="G14" s="7" t="str">
        <f>IF($A14&gt;0,(VLOOKUP($A14,Inscription!$A$12:$G$211,7,FALSE))," ")</f>
        <v> </v>
      </c>
      <c r="H14" s="67"/>
      <c r="I14" s="67"/>
    </row>
    <row r="15" spans="1:9" ht="15">
      <c r="A15" s="28"/>
      <c r="B15" s="33"/>
      <c r="C15" s="37" t="str">
        <f>IF(A15&gt;0,CONCATENATE((VLOOKUP($A15,Inscription!$A$12:$G$211,3,FALSE)),"   ",(VLOOKUP($A15,Inscription!$A$12:$G$211,4,FALSE)))," ")</f>
        <v> </v>
      </c>
      <c r="D15" s="117"/>
      <c r="E15" s="7" t="str">
        <f>IF($A15&gt;0,(VLOOKUP($A15,Inscription!$A$12:$G$211,5,FALSE))," ")</f>
        <v> </v>
      </c>
      <c r="F15" s="7" t="str">
        <f>IF($A15&gt;0,(VLOOKUP($A15,Inscription!$A$12:$G$211,6,FALSE))," ")</f>
        <v> </v>
      </c>
      <c r="G15" s="7" t="str">
        <f>IF($A15&gt;0,(VLOOKUP($A15,Inscription!$A$12:$G$211,7,FALSE))," ")</f>
        <v> </v>
      </c>
      <c r="H15" s="67"/>
      <c r="I15" s="67"/>
    </row>
    <row r="16" spans="1:9" ht="15">
      <c r="A16" s="28"/>
      <c r="B16" s="33"/>
      <c r="C16" s="37" t="str">
        <f>IF(A16&gt;0,CONCATENATE((VLOOKUP($A16,Inscription!$A$12:$G$211,3,FALSE)),"   ",(VLOOKUP($A16,Inscription!$A$12:$G$211,4,FALSE)))," ")</f>
        <v> </v>
      </c>
      <c r="D16" s="117"/>
      <c r="E16" s="7" t="str">
        <f>IF($A16&gt;0,(VLOOKUP($A16,Inscription!$A$12:$G$211,5,FALSE))," ")</f>
        <v> </v>
      </c>
      <c r="F16" s="7" t="str">
        <f>IF($A16&gt;0,(VLOOKUP($A16,Inscription!$A$12:$G$211,6,FALSE))," ")</f>
        <v> </v>
      </c>
      <c r="G16" s="7" t="str">
        <f>IF($A16&gt;0,(VLOOKUP($A16,Inscription!$A$12:$G$211,7,FALSE))," ")</f>
        <v> </v>
      </c>
      <c r="H16" s="67"/>
      <c r="I16" s="67"/>
    </row>
    <row r="17" spans="1:9" ht="15">
      <c r="A17" s="28"/>
      <c r="B17" s="33"/>
      <c r="C17" s="37" t="str">
        <f>IF(A17&gt;0,CONCATENATE((VLOOKUP($A17,Inscription!$A$12:$G$211,3,FALSE)),"   ",(VLOOKUP($A17,Inscription!$A$12:$G$211,4,FALSE)))," ")</f>
        <v> </v>
      </c>
      <c r="D17" s="117"/>
      <c r="E17" s="7" t="str">
        <f>IF($A17&gt;0,(VLOOKUP($A17,Inscription!$A$12:$G$211,5,FALSE))," ")</f>
        <v> </v>
      </c>
      <c r="F17" s="7" t="str">
        <f>IF($A17&gt;0,(VLOOKUP($A17,Inscription!$A$12:$G$211,6,FALSE))," ")</f>
        <v> </v>
      </c>
      <c r="G17" s="7" t="str">
        <f>IF($A17&gt;0,(VLOOKUP($A17,Inscription!$A$12:$G$211,7,FALSE))," ")</f>
        <v> </v>
      </c>
      <c r="H17" s="67"/>
      <c r="I17" s="67"/>
    </row>
    <row r="18" spans="1:9" ht="15">
      <c r="A18" s="28"/>
      <c r="B18" s="33"/>
      <c r="C18" s="37" t="str">
        <f>IF(A18&gt;0,CONCATENATE((VLOOKUP($A18,Inscription!$A$12:$G$211,3,FALSE)),"   ",(VLOOKUP($A18,Inscription!$A$12:$G$211,4,FALSE)))," ")</f>
        <v> </v>
      </c>
      <c r="D18" s="117"/>
      <c r="E18" s="7" t="str">
        <f>IF($A18&gt;0,(VLOOKUP($A18,Inscription!$A$12:$G$211,5,FALSE))," ")</f>
        <v> </v>
      </c>
      <c r="F18" s="7" t="str">
        <f>IF($A18&gt;0,(VLOOKUP($A18,Inscription!$A$12:$G$211,6,FALSE))," ")</f>
        <v> </v>
      </c>
      <c r="G18" s="7" t="str">
        <f>IF($A18&gt;0,(VLOOKUP($A18,Inscription!$A$12:$G$211,7,FALSE))," ")</f>
        <v> </v>
      </c>
      <c r="H18" s="67"/>
      <c r="I18" s="67"/>
    </row>
    <row r="19" spans="1:9" ht="15">
      <c r="A19" s="28"/>
      <c r="B19" s="33"/>
      <c r="C19" s="37" t="str">
        <f>IF(A19&gt;0,CONCATENATE((VLOOKUP($A19,Inscription!$A$12:$G$211,3,FALSE)),"   ",(VLOOKUP($A19,Inscription!$A$12:$G$211,4,FALSE)))," ")</f>
        <v> </v>
      </c>
      <c r="D19" s="117"/>
      <c r="E19" s="7" t="str">
        <f>IF($A19&gt;0,(VLOOKUP($A19,Inscription!$A$12:$G$211,5,FALSE))," ")</f>
        <v> </v>
      </c>
      <c r="F19" s="7" t="str">
        <f>IF($A19&gt;0,(VLOOKUP($A19,Inscription!$A$12:$G$211,6,FALSE))," ")</f>
        <v> </v>
      </c>
      <c r="G19" s="7" t="str">
        <f>IF($A19&gt;0,(VLOOKUP($A19,Inscription!$A$12:$G$211,7,FALSE))," ")</f>
        <v> </v>
      </c>
      <c r="H19" s="67"/>
      <c r="I19" s="67"/>
    </row>
    <row r="20" spans="1:9" ht="15">
      <c r="A20" s="28"/>
      <c r="B20" s="33"/>
      <c r="C20" s="37" t="str">
        <f>IF(A20&gt;0,CONCATENATE((VLOOKUP($A20,Inscription!$A$12:$G$211,3,FALSE)),"   ",(VLOOKUP($A20,Inscription!$A$12:$G$211,4,FALSE)))," ")</f>
        <v> </v>
      </c>
      <c r="D20" s="117"/>
      <c r="E20" s="7" t="str">
        <f>IF($A20&gt;0,(VLOOKUP($A20,Inscription!$A$12:$G$211,5,FALSE))," ")</f>
        <v> </v>
      </c>
      <c r="F20" s="7" t="str">
        <f>IF($A20&gt;0,(VLOOKUP($A20,Inscription!$A$12:$G$211,6,FALSE))," ")</f>
        <v> </v>
      </c>
      <c r="G20" s="7" t="str">
        <f>IF($A20&gt;0,(VLOOKUP($A20,Inscription!$A$12:$G$211,7,FALSE))," ")</f>
        <v> </v>
      </c>
      <c r="H20" s="67"/>
      <c r="I20" s="67"/>
    </row>
    <row r="21" spans="1:9" ht="15">
      <c r="A21" s="28"/>
      <c r="B21" s="33"/>
      <c r="C21" s="37" t="str">
        <f>IF(A21&gt;0,CONCATENATE((VLOOKUP($A21,Inscription!$A$12:$G$211,3,FALSE)),"   ",(VLOOKUP($A21,Inscription!$A$12:$G$211,4,FALSE)))," ")</f>
        <v> </v>
      </c>
      <c r="D21" s="117"/>
      <c r="E21" s="7" t="str">
        <f>IF($A21&gt;0,(VLOOKUP($A21,Inscription!$A$12:$G$211,5,FALSE))," ")</f>
        <v> </v>
      </c>
      <c r="F21" s="7" t="str">
        <f>IF($A21&gt;0,(VLOOKUP($A21,Inscription!$A$12:$G$211,6,FALSE))," ")</f>
        <v> </v>
      </c>
      <c r="G21" s="7" t="str">
        <f>IF($A21&gt;0,(VLOOKUP($A21,Inscription!$A$12:$G$211,7,FALSE))," ")</f>
        <v> </v>
      </c>
      <c r="H21" s="67"/>
      <c r="I21" s="67"/>
    </row>
    <row r="22" spans="1:9" ht="15">
      <c r="A22" s="28"/>
      <c r="B22" s="33"/>
      <c r="C22" s="37" t="str">
        <f>IF(A22&gt;0,CONCATENATE((VLOOKUP($A22,Inscription!$A$12:$G$211,3,FALSE)),"   ",(VLOOKUP($A22,Inscription!$A$12:$G$211,4,FALSE)))," ")</f>
        <v> </v>
      </c>
      <c r="D22" s="117"/>
      <c r="E22" s="7" t="str">
        <f>IF($A22&gt;0,(VLOOKUP($A22,Inscription!$A$12:$G$211,5,FALSE))," ")</f>
        <v> </v>
      </c>
      <c r="F22" s="7" t="str">
        <f>IF($A22&gt;0,(VLOOKUP($A22,Inscription!$A$12:$G$211,6,FALSE))," ")</f>
        <v> </v>
      </c>
      <c r="G22" s="7" t="str">
        <f>IF($A22&gt;0,(VLOOKUP($A22,Inscription!$A$12:$G$211,7,FALSE))," ")</f>
        <v> </v>
      </c>
      <c r="H22" s="67"/>
      <c r="I22" s="67"/>
    </row>
    <row r="23" spans="1:9" ht="15">
      <c r="A23" s="28"/>
      <c r="B23" s="33"/>
      <c r="C23" s="37" t="str">
        <f>IF(A23&gt;0,CONCATENATE((VLOOKUP($A23,Inscription!$A$12:$G$211,3,FALSE)),"   ",(VLOOKUP($A23,Inscription!$A$12:$G$211,4,FALSE)))," ")</f>
        <v> </v>
      </c>
      <c r="D23" s="117"/>
      <c r="E23" s="7" t="str">
        <f>IF($A23&gt;0,(VLOOKUP($A23,Inscription!$A$12:$G$211,5,FALSE))," ")</f>
        <v> </v>
      </c>
      <c r="F23" s="7" t="str">
        <f>IF($A23&gt;0,(VLOOKUP($A23,Inscription!$A$12:$G$211,6,FALSE))," ")</f>
        <v> </v>
      </c>
      <c r="G23" s="7" t="str">
        <f>IF($A23&gt;0,(VLOOKUP($A23,Inscription!$A$12:$G$211,7,FALSE))," ")</f>
        <v> </v>
      </c>
      <c r="H23" s="67"/>
      <c r="I23" s="67"/>
    </row>
    <row r="24" spans="1:9" ht="15">
      <c r="A24" s="28"/>
      <c r="B24" s="33"/>
      <c r="C24" s="37" t="str">
        <f>IF(A24&gt;0,CONCATENATE((VLOOKUP($A24,Inscription!$A$12:$G$211,3,FALSE)),"   ",(VLOOKUP($A24,Inscription!$A$12:$G$211,4,FALSE)))," ")</f>
        <v> </v>
      </c>
      <c r="D24" s="117"/>
      <c r="E24" s="7" t="str">
        <f>IF($A24&gt;0,(VLOOKUP($A24,Inscription!$A$12:$G$211,5,FALSE))," ")</f>
        <v> </v>
      </c>
      <c r="F24" s="7" t="str">
        <f>IF($A24&gt;0,(VLOOKUP($A24,Inscription!$A$12:$G$211,6,FALSE))," ")</f>
        <v> </v>
      </c>
      <c r="G24" s="7" t="str">
        <f>IF($A24&gt;0,(VLOOKUP($A24,Inscription!$A$12:$G$211,7,FALSE))," ")</f>
        <v> </v>
      </c>
      <c r="H24" s="67"/>
      <c r="I24" s="67"/>
    </row>
    <row r="25" spans="1:9" ht="15">
      <c r="A25" s="28"/>
      <c r="B25" s="33"/>
      <c r="C25" s="37" t="str">
        <f>IF(A25&gt;0,CONCATENATE((VLOOKUP($A25,Inscription!$A$12:$G$211,3,FALSE)),"   ",(VLOOKUP($A25,Inscription!$A$12:$G$211,4,FALSE)))," ")</f>
        <v> </v>
      </c>
      <c r="D25" s="117"/>
      <c r="E25" s="7" t="str">
        <f>IF($A25&gt;0,(VLOOKUP($A25,Inscription!$A$12:$G$211,5,FALSE))," ")</f>
        <v> </v>
      </c>
      <c r="F25" s="7" t="str">
        <f>IF($A25&gt;0,(VLOOKUP($A25,Inscription!$A$12:$G$211,6,FALSE))," ")</f>
        <v> </v>
      </c>
      <c r="G25" s="7" t="str">
        <f>IF($A25&gt;0,(VLOOKUP($A25,Inscription!$A$12:$G$211,7,FALSE))," ")</f>
        <v> </v>
      </c>
      <c r="H25" s="67"/>
      <c r="I25" s="67"/>
    </row>
    <row r="26" spans="1:9" ht="15">
      <c r="A26" s="28"/>
      <c r="B26" s="33"/>
      <c r="C26" s="37" t="str">
        <f>IF(A26&gt;0,CONCATENATE((VLOOKUP($A26,Inscription!$A$12:$G$211,3,FALSE)),"   ",(VLOOKUP($A26,Inscription!$A$12:$G$211,4,FALSE)))," ")</f>
        <v> </v>
      </c>
      <c r="D26" s="117"/>
      <c r="E26" s="7" t="str">
        <f>IF($A26&gt;0,(VLOOKUP($A26,Inscription!$A$12:$G$211,5,FALSE))," ")</f>
        <v> </v>
      </c>
      <c r="F26" s="7" t="str">
        <f>IF($A26&gt;0,(VLOOKUP($A26,Inscription!$A$12:$G$211,6,FALSE))," ")</f>
        <v> </v>
      </c>
      <c r="G26" s="7" t="str">
        <f>IF($A26&gt;0,(VLOOKUP($A26,Inscription!$A$12:$G$211,7,FALSE))," ")</f>
        <v> </v>
      </c>
      <c r="H26" s="67"/>
      <c r="I26" s="67"/>
    </row>
    <row r="27" spans="1:9" ht="15">
      <c r="A27" s="28"/>
      <c r="B27" s="33"/>
      <c r="C27" s="37" t="str">
        <f>IF(A27&gt;0,CONCATENATE((VLOOKUP($A27,Inscription!$A$12:$G$211,3,FALSE)),"   ",(VLOOKUP($A27,Inscription!$A$12:$G$211,4,FALSE)))," ")</f>
        <v> </v>
      </c>
      <c r="D27" s="117"/>
      <c r="E27" s="7" t="str">
        <f>IF($A27&gt;0,(VLOOKUP($A27,Inscription!$A$12:$G$211,5,FALSE))," ")</f>
        <v> </v>
      </c>
      <c r="F27" s="7" t="str">
        <f>IF($A27&gt;0,(VLOOKUP($A27,Inscription!$A$12:$G$211,6,FALSE))," ")</f>
        <v> </v>
      </c>
      <c r="G27" s="7" t="str">
        <f>IF($A27&gt;0,(VLOOKUP($A27,Inscription!$A$12:$G$211,7,FALSE))," ")</f>
        <v> </v>
      </c>
      <c r="H27" s="67"/>
      <c r="I27" s="67"/>
    </row>
    <row r="28" spans="1:9" ht="15">
      <c r="A28" s="28"/>
      <c r="B28" s="33"/>
      <c r="C28" s="37" t="str">
        <f>IF(A28&gt;0,CONCATENATE((VLOOKUP($A28,Inscription!$A$12:$G$211,3,FALSE)),"   ",(VLOOKUP($A28,Inscription!$A$12:$G$211,4,FALSE)))," ")</f>
        <v> </v>
      </c>
      <c r="D28" s="117"/>
      <c r="E28" s="7" t="str">
        <f>IF($A28&gt;0,(VLOOKUP($A28,Inscription!$A$12:$G$211,5,FALSE))," ")</f>
        <v> </v>
      </c>
      <c r="F28" s="7" t="str">
        <f>IF($A28&gt;0,(VLOOKUP($A28,Inscription!$A$12:$G$211,6,FALSE))," ")</f>
        <v> </v>
      </c>
      <c r="G28" s="7" t="str">
        <f>IF($A28&gt;0,(VLOOKUP($A28,Inscription!$A$12:$G$211,7,FALSE))," ")</f>
        <v> </v>
      </c>
      <c r="H28" s="67"/>
      <c r="I28" s="67"/>
    </row>
    <row r="29" spans="1:9" ht="15">
      <c r="A29" s="28"/>
      <c r="B29" s="33"/>
      <c r="C29" s="37" t="str">
        <f>IF(A29&gt;0,CONCATENATE((VLOOKUP($A29,Inscription!$A$12:$G$211,3,FALSE)),"   ",(VLOOKUP($A29,Inscription!$A$12:$G$211,4,FALSE)))," ")</f>
        <v> </v>
      </c>
      <c r="D29" s="117"/>
      <c r="E29" s="7" t="str">
        <f>IF($A29&gt;0,(VLOOKUP($A29,Inscription!$A$12:$G$211,5,FALSE))," ")</f>
        <v> </v>
      </c>
      <c r="F29" s="7" t="str">
        <f>IF($A29&gt;0,(VLOOKUP($A29,Inscription!$A$12:$G$211,6,FALSE))," ")</f>
        <v> </v>
      </c>
      <c r="G29" s="7" t="str">
        <f>IF($A29&gt;0,(VLOOKUP($A29,Inscription!$A$12:$G$211,7,FALSE))," ")</f>
        <v> </v>
      </c>
      <c r="H29" s="67"/>
      <c r="I29" s="67"/>
    </row>
    <row r="30" spans="1:9" ht="15">
      <c r="A30" s="28"/>
      <c r="B30" s="33"/>
      <c r="C30" s="37" t="str">
        <f>IF(A30&gt;0,CONCATENATE((VLOOKUP($A30,Inscription!$A$12:$G$211,3,FALSE)),"   ",(VLOOKUP($A30,Inscription!$A$12:$G$211,4,FALSE)))," ")</f>
        <v> </v>
      </c>
      <c r="D30" s="117"/>
      <c r="E30" s="7" t="str">
        <f>IF($A30&gt;0,(VLOOKUP($A30,Inscription!$A$12:$G$211,5,FALSE))," ")</f>
        <v> </v>
      </c>
      <c r="F30" s="7" t="str">
        <f>IF($A30&gt;0,(VLOOKUP($A30,Inscription!$A$12:$G$211,6,FALSE))," ")</f>
        <v> </v>
      </c>
      <c r="G30" s="7" t="str">
        <f>IF($A30&gt;0,(VLOOKUP($A30,Inscription!$A$12:$G$211,7,FALSE))," ")</f>
        <v> </v>
      </c>
      <c r="H30" s="67"/>
      <c r="I30" s="67"/>
    </row>
    <row r="31" spans="1:9" ht="15">
      <c r="A31" s="28"/>
      <c r="B31" s="33"/>
      <c r="C31" s="37" t="str">
        <f>IF(A31&gt;0,CONCATENATE((VLOOKUP($A31,Inscription!$A$12:$G$211,3,FALSE)),"   ",(VLOOKUP($A31,Inscription!$A$12:$G$211,4,FALSE)))," ")</f>
        <v> </v>
      </c>
      <c r="D31" s="117"/>
      <c r="E31" s="7" t="str">
        <f>IF($A31&gt;0,(VLOOKUP($A31,Inscription!$A$12:$G$211,5,FALSE))," ")</f>
        <v> </v>
      </c>
      <c r="F31" s="7" t="str">
        <f>IF($A31&gt;0,(VLOOKUP($A31,Inscription!$A$12:$G$211,6,FALSE))," ")</f>
        <v> </v>
      </c>
      <c r="G31" s="7" t="str">
        <f>IF($A31&gt;0,(VLOOKUP($A31,Inscription!$A$12:$G$211,7,FALSE))," ")</f>
        <v> </v>
      </c>
      <c r="H31" s="67"/>
      <c r="I31" s="67"/>
    </row>
    <row r="32" spans="1:9" ht="15">
      <c r="A32" s="28"/>
      <c r="B32" s="33"/>
      <c r="C32" s="37" t="str">
        <f>IF(A32&gt;0,CONCATENATE((VLOOKUP($A32,Inscription!$A$12:$G$211,3,FALSE)),"   ",(VLOOKUP($A32,Inscription!$A$12:$G$211,4,FALSE)))," ")</f>
        <v> </v>
      </c>
      <c r="D32" s="117"/>
      <c r="E32" s="7" t="str">
        <f>IF($A32&gt;0,(VLOOKUP($A32,Inscription!$A$12:$G$211,5,FALSE))," ")</f>
        <v> </v>
      </c>
      <c r="F32" s="7" t="str">
        <f>IF($A32&gt;0,(VLOOKUP($A32,Inscription!$A$12:$G$211,6,FALSE))," ")</f>
        <v> </v>
      </c>
      <c r="G32" s="7" t="str">
        <f>IF($A32&gt;0,(VLOOKUP($A32,Inscription!$A$12:$G$211,7,FALSE))," ")</f>
        <v> </v>
      </c>
      <c r="H32" s="67"/>
      <c r="I32" s="67"/>
    </row>
    <row r="33" spans="1:9" ht="15">
      <c r="A33" s="28"/>
      <c r="B33" s="33"/>
      <c r="C33" s="37" t="str">
        <f>IF(A33&gt;0,CONCATENATE((VLOOKUP($A33,Inscription!$A$12:$G$211,3,FALSE)),"   ",(VLOOKUP($A33,Inscription!$A$12:$G$211,4,FALSE)))," ")</f>
        <v> </v>
      </c>
      <c r="D33" s="117"/>
      <c r="E33" s="7" t="str">
        <f>IF($A33&gt;0,(VLOOKUP($A33,Inscription!$A$12:$G$211,5,FALSE))," ")</f>
        <v> </v>
      </c>
      <c r="F33" s="7" t="str">
        <f>IF($A33&gt;0,(VLOOKUP($A33,Inscription!$A$12:$G$211,6,FALSE))," ")</f>
        <v> </v>
      </c>
      <c r="G33" s="7" t="str">
        <f>IF($A33&gt;0,(VLOOKUP($A33,Inscription!$A$12:$G$211,7,FALSE))," ")</f>
        <v> </v>
      </c>
      <c r="H33" s="67"/>
      <c r="I33" s="67"/>
    </row>
    <row r="34" spans="1:9" ht="15">
      <c r="A34" s="28"/>
      <c r="B34" s="33"/>
      <c r="C34" s="37" t="str">
        <f>IF(A34&gt;0,CONCATENATE((VLOOKUP($A34,Inscription!$A$12:$G$211,3,FALSE)),"   ",(VLOOKUP($A34,Inscription!$A$12:$G$211,4,FALSE)))," ")</f>
        <v> </v>
      </c>
      <c r="D34" s="117"/>
      <c r="E34" s="7" t="str">
        <f>IF($A34&gt;0,(VLOOKUP($A34,Inscription!$A$12:$G$211,5,FALSE))," ")</f>
        <v> </v>
      </c>
      <c r="F34" s="7" t="str">
        <f>IF($A34&gt;0,(VLOOKUP($A34,Inscription!$A$12:$G$211,6,FALSE))," ")</f>
        <v> </v>
      </c>
      <c r="G34" s="7" t="str">
        <f>IF($A34&gt;0,(VLOOKUP($A34,Inscription!$A$12:$G$211,7,FALSE))," ")</f>
        <v> </v>
      </c>
      <c r="H34" s="67"/>
      <c r="I34" s="67"/>
    </row>
    <row r="35" spans="1:9" ht="15">
      <c r="A35" s="28"/>
      <c r="B35" s="33"/>
      <c r="C35" s="37" t="str">
        <f>IF(A35&gt;0,CONCATENATE((VLOOKUP($A35,Inscription!$A$12:$G$211,3,FALSE)),"   ",(VLOOKUP($A35,Inscription!$A$12:$G$211,4,FALSE)))," ")</f>
        <v> </v>
      </c>
      <c r="D35" s="117"/>
      <c r="E35" s="7" t="str">
        <f>IF($A35&gt;0,(VLOOKUP($A35,Inscription!$A$12:$G$211,5,FALSE))," ")</f>
        <v> </v>
      </c>
      <c r="F35" s="7" t="str">
        <f>IF($A35&gt;0,(VLOOKUP($A35,Inscription!$A$12:$G$211,6,FALSE))," ")</f>
        <v> </v>
      </c>
      <c r="G35" s="7" t="str">
        <f>IF($A35&gt;0,(VLOOKUP($A35,Inscription!$A$12:$G$211,7,FALSE))," ")</f>
        <v> </v>
      </c>
      <c r="H35" s="67"/>
      <c r="I35" s="67"/>
    </row>
    <row r="36" spans="1:9" ht="15">
      <c r="A36" s="28"/>
      <c r="B36" s="33"/>
      <c r="C36" s="37" t="str">
        <f>IF(A36&gt;0,CONCATENATE((VLOOKUP($A36,Inscription!$A$12:$G$211,3,FALSE)),"   ",(VLOOKUP($A36,Inscription!$A$12:$G$211,4,FALSE)))," ")</f>
        <v> </v>
      </c>
      <c r="D36" s="117"/>
      <c r="E36" s="7" t="str">
        <f>IF($A36&gt;0,(VLOOKUP($A36,Inscription!$A$12:$G$211,5,FALSE))," ")</f>
        <v> </v>
      </c>
      <c r="F36" s="7" t="str">
        <f>IF($A36&gt;0,(VLOOKUP($A36,Inscription!$A$12:$G$211,6,FALSE))," ")</f>
        <v> </v>
      </c>
      <c r="G36" s="7" t="str">
        <f>IF($A36&gt;0,(VLOOKUP($A36,Inscription!$A$12:$G$211,7,FALSE))," ")</f>
        <v> </v>
      </c>
      <c r="H36" s="67"/>
      <c r="I36" s="67"/>
    </row>
    <row r="37" spans="1:9" ht="15">
      <c r="A37" s="28"/>
      <c r="B37" s="33"/>
      <c r="C37" s="37" t="str">
        <f>IF(A37&gt;0,CONCATENATE((VLOOKUP($A37,Inscription!$A$12:$G$211,3,FALSE)),"   ",(VLOOKUP($A37,Inscription!$A$12:$G$211,4,FALSE)))," ")</f>
        <v> </v>
      </c>
      <c r="D37" s="117"/>
      <c r="E37" s="7" t="str">
        <f>IF($A37&gt;0,(VLOOKUP($A37,Inscription!$A$12:$G$211,5,FALSE))," ")</f>
        <v> </v>
      </c>
      <c r="F37" s="7" t="str">
        <f>IF($A37&gt;0,(VLOOKUP($A37,Inscription!$A$12:$G$211,6,FALSE))," ")</f>
        <v> </v>
      </c>
      <c r="G37" s="7" t="str">
        <f>IF($A37&gt;0,(VLOOKUP($A37,Inscription!$A$12:$G$211,7,FALSE))," ")</f>
        <v> </v>
      </c>
      <c r="H37" s="67"/>
      <c r="I37" s="67"/>
    </row>
    <row r="38" spans="1:9" ht="15">
      <c r="A38" s="28"/>
      <c r="B38" s="33"/>
      <c r="C38" s="37" t="str">
        <f>IF(A38&gt;0,CONCATENATE((VLOOKUP($A38,Inscription!$A$12:$G$211,3,FALSE)),"   ",(VLOOKUP($A38,Inscription!$A$12:$G$211,4,FALSE)))," ")</f>
        <v> </v>
      </c>
      <c r="D38" s="117"/>
      <c r="E38" s="7" t="str">
        <f>IF($A38&gt;0,(VLOOKUP($A38,Inscription!$A$12:$G$211,5,FALSE))," ")</f>
        <v> </v>
      </c>
      <c r="F38" s="7" t="str">
        <f>IF($A38&gt;0,(VLOOKUP($A38,Inscription!$A$12:$G$211,6,FALSE))," ")</f>
        <v> </v>
      </c>
      <c r="G38" s="7" t="str">
        <f>IF($A38&gt;0,(VLOOKUP($A38,Inscription!$A$12:$G$211,7,FALSE))," ")</f>
        <v> </v>
      </c>
      <c r="H38" s="67"/>
      <c r="I38" s="67"/>
    </row>
    <row r="39" spans="1:9" ht="15">
      <c r="A39" s="28"/>
      <c r="B39" s="33"/>
      <c r="C39" s="37" t="str">
        <f>IF(A39&gt;0,CONCATENATE((VLOOKUP($A39,Inscription!$A$12:$G$211,3,FALSE)),"   ",(VLOOKUP($A39,Inscription!$A$12:$G$211,4,FALSE)))," ")</f>
        <v> </v>
      </c>
      <c r="D39" s="117"/>
      <c r="E39" s="7" t="str">
        <f>IF($A39&gt;0,(VLOOKUP($A39,Inscription!$A$12:$G$211,5,FALSE))," ")</f>
        <v> </v>
      </c>
      <c r="F39" s="7" t="str">
        <f>IF($A39&gt;0,(VLOOKUP($A39,Inscription!$A$12:$G$211,6,FALSE))," ")</f>
        <v> </v>
      </c>
      <c r="G39" s="7" t="str">
        <f>IF($A39&gt;0,(VLOOKUP($A39,Inscription!$A$12:$G$211,7,FALSE))," ")</f>
        <v> </v>
      </c>
      <c r="H39" s="67"/>
      <c r="I39" s="67"/>
    </row>
    <row r="40" spans="1:9" ht="13.5">
      <c r="A40" s="262" t="s">
        <v>138</v>
      </c>
      <c r="B40" s="262"/>
      <c r="C40" s="262"/>
      <c r="D40" s="262"/>
      <c r="E40" s="263"/>
      <c r="F40" s="263"/>
      <c r="G40" s="263"/>
      <c r="H40" s="82"/>
      <c r="I40" s="82"/>
    </row>
    <row r="41" spans="1:9" ht="13.5">
      <c r="A41" s="262"/>
      <c r="B41" s="262"/>
      <c r="C41" s="262"/>
      <c r="D41" s="262"/>
      <c r="E41" s="263"/>
      <c r="F41" s="263"/>
      <c r="G41" s="263"/>
      <c r="H41" s="82"/>
      <c r="I41" s="82"/>
    </row>
    <row r="42" spans="1:9" ht="13.5">
      <c r="A42" s="262"/>
      <c r="B42" s="262"/>
      <c r="C42" s="262"/>
      <c r="D42" s="262"/>
      <c r="E42" s="263"/>
      <c r="F42" s="263"/>
      <c r="G42" s="263"/>
      <c r="H42" s="82"/>
      <c r="I42" s="82"/>
    </row>
    <row r="43" spans="1:9" ht="13.5">
      <c r="A43" s="262"/>
      <c r="B43" s="262"/>
      <c r="C43" s="262"/>
      <c r="D43" s="262"/>
      <c r="E43" s="263"/>
      <c r="F43" s="263"/>
      <c r="G43" s="263"/>
      <c r="H43" s="82"/>
      <c r="I43" s="82"/>
    </row>
    <row r="44" spans="1:9" ht="13.5">
      <c r="A44" s="82"/>
      <c r="B44" s="82"/>
      <c r="C44" s="82"/>
      <c r="D44" s="82"/>
      <c r="E44" s="82"/>
      <c r="F44" s="82"/>
      <c r="G44" s="82"/>
      <c r="H44" s="82"/>
      <c r="I44" s="82"/>
    </row>
    <row r="45" spans="1:9" ht="13.5">
      <c r="A45" s="82"/>
      <c r="B45" s="82"/>
      <c r="C45" s="82"/>
      <c r="D45" s="82"/>
      <c r="E45" s="82"/>
      <c r="F45" s="82"/>
      <c r="G45" s="82"/>
      <c r="H45" s="82"/>
      <c r="I45" s="82"/>
    </row>
    <row r="46" spans="1:9" ht="13.5">
      <c r="A46" s="83" t="s">
        <v>64</v>
      </c>
      <c r="B46" s="82"/>
      <c r="C46" s="82"/>
      <c r="D46" s="186" t="s">
        <v>137</v>
      </c>
      <c r="E46">
        <f>COUNTA(E40:G43)</f>
        <v>0</v>
      </c>
      <c r="F46" s="81" t="s">
        <v>66</v>
      </c>
      <c r="G46" s="161"/>
      <c r="H46" s="160" t="s">
        <v>123</v>
      </c>
      <c r="I46" s="85">
        <f>E46*G46</f>
        <v>0</v>
      </c>
    </row>
    <row r="47" spans="2:9" ht="12.75">
      <c r="B47" s="76"/>
      <c r="C47" s="76"/>
      <c r="E47" s="75">
        <f>$E$7</f>
        <v>0</v>
      </c>
      <c r="F47" s="81" t="s">
        <v>66</v>
      </c>
      <c r="G47" s="161"/>
      <c r="H47" s="160" t="s">
        <v>123</v>
      </c>
      <c r="I47" s="85">
        <f>E47*G47</f>
        <v>0</v>
      </c>
    </row>
    <row r="48" spans="1:7" ht="12.75">
      <c r="A48" s="84"/>
      <c r="B48" s="84"/>
      <c r="C48" s="84"/>
      <c r="D48" s="84"/>
      <c r="E48" s="84"/>
      <c r="F48" s="84"/>
      <c r="G48" s="84"/>
    </row>
    <row r="49" spans="2:9" ht="45.75" customHeight="1">
      <c r="B49" s="256" t="s">
        <v>124</v>
      </c>
      <c r="C49" s="257"/>
      <c r="D49" s="258"/>
      <c r="E49" s="256" t="s">
        <v>125</v>
      </c>
      <c r="F49" s="258"/>
      <c r="G49" s="256" t="s">
        <v>126</v>
      </c>
      <c r="H49" s="257"/>
      <c r="I49" s="258"/>
    </row>
    <row r="50" spans="1:7" ht="18.75" customHeight="1">
      <c r="A50" s="162" t="s">
        <v>127</v>
      </c>
      <c r="G50" s="84"/>
    </row>
    <row r="51" ht="12.75">
      <c r="G51" s="84"/>
    </row>
  </sheetData>
  <sheetProtection/>
  <mergeCells count="18">
    <mergeCell ref="A1:I1"/>
    <mergeCell ref="H9:H11"/>
    <mergeCell ref="I9:I11"/>
    <mergeCell ref="D4:G4"/>
    <mergeCell ref="A2:I2"/>
    <mergeCell ref="G49:I49"/>
    <mergeCell ref="A9:A11"/>
    <mergeCell ref="C9:D11"/>
    <mergeCell ref="E9:E11"/>
    <mergeCell ref="F9:F11"/>
    <mergeCell ref="B49:D49"/>
    <mergeCell ref="E49:F49"/>
    <mergeCell ref="G9:G11"/>
    <mergeCell ref="A40:D43"/>
    <mergeCell ref="E40:G40"/>
    <mergeCell ref="E41:G41"/>
    <mergeCell ref="E42:G42"/>
    <mergeCell ref="E43:G43"/>
  </mergeCells>
  <printOptions horizontalCentered="1"/>
  <pageMargins left="0.31496062992125984" right="0.3937007874015748" top="0.31496062992125984" bottom="0.26" header="0.2755905511811024" footer="0.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Feuil4"/>
  <dimension ref="A1:F202"/>
  <sheetViews>
    <sheetView showGridLines="0" showZeros="0" zoomScalePageLayoutView="0" workbookViewId="0" topLeftCell="A16">
      <selection activeCell="A3" sqref="A3:A82"/>
    </sheetView>
  </sheetViews>
  <sheetFormatPr defaultColWidth="11.421875" defaultRowHeight="12.75"/>
  <cols>
    <col min="1" max="1" width="9.57421875" style="1" customWidth="1"/>
    <col min="2" max="2" width="34.7109375" style="1" customWidth="1"/>
    <col min="3" max="3" width="25.8515625" style="1" customWidth="1"/>
    <col min="4" max="4" width="15.00390625" style="1" customWidth="1"/>
    <col min="5" max="5" width="15.7109375" style="1" customWidth="1"/>
    <col min="6" max="6" width="32.8515625" style="1" customWidth="1"/>
    <col min="7" max="16384" width="11.421875" style="1" customWidth="1"/>
  </cols>
  <sheetData>
    <row r="1" spans="1:6" ht="15.75">
      <c r="A1" s="282" t="s">
        <v>12</v>
      </c>
      <c r="B1" s="282"/>
      <c r="C1" s="282"/>
      <c r="D1" s="282"/>
      <c r="E1" s="282"/>
      <c r="F1" s="282"/>
    </row>
    <row r="2" spans="1:6" ht="12.75">
      <c r="A2" s="237" t="s">
        <v>232</v>
      </c>
      <c r="B2" s="237" t="s">
        <v>227</v>
      </c>
      <c r="C2" s="237" t="s">
        <v>228</v>
      </c>
      <c r="D2" s="237" t="s">
        <v>32</v>
      </c>
      <c r="E2" s="237" t="s">
        <v>230</v>
      </c>
      <c r="F2" s="237" t="s">
        <v>229</v>
      </c>
    </row>
    <row r="3" spans="1:6" ht="24.75" customHeight="1">
      <c r="A3" s="253">
        <f>Inscription!A12</f>
        <v>1</v>
      </c>
      <c r="B3" s="238" t="str">
        <f>CONCATENATE(Inscription!C12,"  ",Inscription!D12)</f>
        <v>VUILLEMIN   Loic</v>
      </c>
      <c r="C3" s="239" t="str">
        <f>Inscription!E12</f>
        <v>E.C. Gray Arc</v>
      </c>
      <c r="D3" s="239" t="str">
        <f>Inscription!F12</f>
        <v>Min.</v>
      </c>
      <c r="E3" s="241" t="str">
        <f>Inscription!G12</f>
        <v>42 70 016 0085</v>
      </c>
      <c r="F3" s="240"/>
    </row>
    <row r="4" spans="1:6" ht="24.75" customHeight="1">
      <c r="A4" s="253">
        <f>Inscription!A13</f>
        <v>2</v>
      </c>
      <c r="B4" s="238" t="str">
        <f>CONCATENATE(Inscription!C13,"  ",Inscription!D13)</f>
        <v>PAPIN  Nathan</v>
      </c>
      <c r="C4" s="239" t="str">
        <f>Inscription!E13</f>
        <v>ASPTT Auxerre</v>
      </c>
      <c r="D4" s="239" t="str">
        <f>Inscription!F13</f>
        <v>Min.</v>
      </c>
      <c r="E4" s="241" t="str">
        <f>Inscription!G13</f>
        <v>42 89 004 0100</v>
      </c>
      <c r="F4" s="240"/>
    </row>
    <row r="5" spans="1:6" ht="24.75" customHeight="1">
      <c r="A5" s="253">
        <f>Inscription!A14</f>
        <v>3</v>
      </c>
      <c r="B5" s="238" t="str">
        <f>CONCATENATE(Inscription!C14,"  ",Inscription!D14)</f>
        <v>RAIMBAULT  Ivann</v>
      </c>
      <c r="C5" s="239" t="str">
        <f>Inscription!E14</f>
        <v>ASPTT Auxerre</v>
      </c>
      <c r="D5" s="239" t="str">
        <f>Inscription!F14</f>
        <v>Min.</v>
      </c>
      <c r="E5" s="241" t="str">
        <f>Inscription!G14</f>
        <v>42 89 004 0099</v>
      </c>
      <c r="F5" s="240"/>
    </row>
    <row r="6" spans="1:6" ht="24.75" customHeight="1">
      <c r="A6" s="253">
        <f>Inscription!A15</f>
        <v>4</v>
      </c>
      <c r="B6" s="238" t="str">
        <f>CONCATENATE(Inscription!C15,"  ",Inscription!D15)</f>
        <v>AUBERT  Luca</v>
      </c>
      <c r="C6" s="239" t="str">
        <f>Inscription!E15</f>
        <v>V C D'Auxerre</v>
      </c>
      <c r="D6" s="239" t="str">
        <f>Inscription!F15</f>
        <v>Min.</v>
      </c>
      <c r="E6" s="241" t="str">
        <f>Inscription!G15</f>
        <v>42 89 045 0052</v>
      </c>
      <c r="F6" s="240"/>
    </row>
    <row r="7" spans="1:6" ht="24.75" customHeight="1">
      <c r="A7" s="253">
        <f>Inscription!A16</f>
        <v>5</v>
      </c>
      <c r="B7" s="238" t="str">
        <f>CONCATENATE(Inscription!C16,"  ",Inscription!D16)</f>
        <v>NICAISE   Simon</v>
      </c>
      <c r="C7" s="239" t="str">
        <f>Inscription!E16</f>
        <v>V C D'Auxerre</v>
      </c>
      <c r="D7" s="239" t="str">
        <f>Inscription!F16</f>
        <v>Min.</v>
      </c>
      <c r="E7" s="241" t="str">
        <f>Inscription!G16</f>
        <v>42 89 045 0049</v>
      </c>
      <c r="F7" s="240"/>
    </row>
    <row r="8" spans="1:6" ht="24.75" customHeight="1">
      <c r="A8" s="253">
        <f>Inscription!A17</f>
        <v>6</v>
      </c>
      <c r="B8" s="238" t="str">
        <f>CONCATENATE(Inscription!C17,"  ",Inscription!D17)</f>
        <v>BAULAND  Mahé</v>
      </c>
      <c r="C8" s="239" t="str">
        <f>Inscription!E17</f>
        <v>PAC Avallon</v>
      </c>
      <c r="D8" s="239" t="str">
        <f>Inscription!F17</f>
        <v>Min.</v>
      </c>
      <c r="E8" s="241" t="str">
        <f>Inscription!G17</f>
        <v>42 89 104 0314</v>
      </c>
      <c r="F8" s="240"/>
    </row>
    <row r="9" spans="1:6" ht="24.75" customHeight="1">
      <c r="A9" s="253">
        <f>Inscription!A18</f>
        <v>7</v>
      </c>
      <c r="B9" s="238" t="str">
        <f>CONCATENATE(Inscription!C18,"  ",Inscription!D18)</f>
        <v>BURDEYRON  Nathanael</v>
      </c>
      <c r="C9" s="239" t="str">
        <f>Inscription!E18</f>
        <v>PAC Avallon</v>
      </c>
      <c r="D9" s="239" t="str">
        <f>Inscription!F18</f>
        <v>Min.</v>
      </c>
      <c r="E9" s="241" t="str">
        <f>Inscription!G18</f>
        <v>42 89 104 0327</v>
      </c>
      <c r="F9" s="240"/>
    </row>
    <row r="10" spans="1:6" ht="24.75" customHeight="1">
      <c r="A10" s="253">
        <f>Inscription!A19</f>
        <v>8</v>
      </c>
      <c r="B10" s="238" t="str">
        <f>CONCATENATE(Inscription!C19,"  ",Inscription!D19)</f>
        <v>GEORGES  Kyliann</v>
      </c>
      <c r="C10" s="239" t="str">
        <f>Inscription!E19</f>
        <v>PAC Avallon</v>
      </c>
      <c r="D10" s="239" t="str">
        <f>Inscription!F19</f>
        <v>Min.</v>
      </c>
      <c r="E10" s="241" t="str">
        <f>Inscription!G19</f>
        <v>42 89 104 0025</v>
      </c>
      <c r="F10" s="240"/>
    </row>
    <row r="11" spans="1:6" ht="24.75" customHeight="1">
      <c r="A11" s="253">
        <f>Inscription!A20</f>
        <v>9</v>
      </c>
      <c r="B11" s="238" t="str">
        <f>CONCATENATE(Inscription!C20,"  ",Inscription!D20)</f>
        <v>JEULIN  Alexis</v>
      </c>
      <c r="C11" s="239" t="str">
        <f>Inscription!E20</f>
        <v>VC du Senonais</v>
      </c>
      <c r="D11" s="239" t="str">
        <f>Inscription!F20</f>
        <v>Min.</v>
      </c>
      <c r="E11" s="241" t="str">
        <f>Inscription!G20</f>
        <v>42 89 105 0143</v>
      </c>
      <c r="F11" s="240"/>
    </row>
    <row r="12" spans="1:6" ht="24.75" customHeight="1">
      <c r="A12" s="253">
        <f>Inscription!A21</f>
        <v>10</v>
      </c>
      <c r="B12" s="238" t="str">
        <f>CONCATENATE(Inscription!C21,"  ",Inscription!D21)</f>
        <v>BEKHADDA  Kais</v>
      </c>
      <c r="C12" s="239" t="str">
        <f>Inscription!E21</f>
        <v>ASPTT Troyes</v>
      </c>
      <c r="D12" s="239" t="str">
        <f>Inscription!F21</f>
        <v>Min.</v>
      </c>
      <c r="E12" s="241" t="str">
        <f>Inscription!G21</f>
        <v>46 10 009 0279</v>
      </c>
      <c r="F12" s="240"/>
    </row>
    <row r="13" spans="1:6" ht="24.75" customHeight="1">
      <c r="A13" s="253">
        <f>Inscription!A22</f>
        <v>11</v>
      </c>
      <c r="B13" s="238" t="str">
        <f>CONCATENATE(Inscription!C22,"  ",Inscription!D22)</f>
        <v>DEVOVE  Thibaut</v>
      </c>
      <c r="C13" s="239" t="str">
        <f>Inscription!E22</f>
        <v>VTT Auxerrois</v>
      </c>
      <c r="D13" s="239" t="str">
        <f>Inscription!F22</f>
        <v>Min.</v>
      </c>
      <c r="E13" s="241" t="str">
        <f>Inscription!G22</f>
        <v>428910201117</v>
      </c>
      <c r="F13" s="240"/>
    </row>
    <row r="14" spans="1:6" ht="24.75" customHeight="1">
      <c r="A14" s="253">
        <f>Inscription!A23</f>
        <v>12</v>
      </c>
      <c r="B14" s="238" t="str">
        <f>CONCATENATE(Inscription!C23,"  ",Inscription!D23)</f>
        <v>CORNU   Jules</v>
      </c>
      <c r="C14" s="239" t="str">
        <f>Inscription!E23</f>
        <v>VTT GIF</v>
      </c>
      <c r="D14" s="239" t="str">
        <f>Inscription!F23</f>
        <v>Min.</v>
      </c>
      <c r="E14" s="241" t="str">
        <f>Inscription!G23</f>
        <v>48913330069</v>
      </c>
      <c r="F14" s="240"/>
    </row>
    <row r="15" spans="1:6" ht="24.75" customHeight="1">
      <c r="A15" s="253">
        <f>Inscription!A24</f>
        <v>13</v>
      </c>
      <c r="B15" s="238" t="str">
        <f>CONCATENATE(Inscription!C24,"  ",Inscription!D24)</f>
        <v>  </v>
      </c>
      <c r="C15" s="239">
        <f>Inscription!E24</f>
        <v>0</v>
      </c>
      <c r="D15" s="239">
        <f>Inscription!F24</f>
        <v>0</v>
      </c>
      <c r="E15" s="241">
        <f>Inscription!G24</f>
        <v>0</v>
      </c>
      <c r="F15" s="240"/>
    </row>
    <row r="16" spans="1:6" ht="24.75" customHeight="1">
      <c r="A16" s="253">
        <f>Inscription!A25</f>
        <v>14</v>
      </c>
      <c r="B16" s="238" t="str">
        <f>CONCATENATE(Inscription!C25,"  ",Inscription!D25)</f>
        <v>  </v>
      </c>
      <c r="C16" s="239">
        <f>Inscription!E25</f>
        <v>0</v>
      </c>
      <c r="D16" s="239">
        <f>Inscription!F25</f>
        <v>0</v>
      </c>
      <c r="E16" s="241">
        <f>Inscription!G25</f>
        <v>0</v>
      </c>
      <c r="F16" s="240"/>
    </row>
    <row r="17" spans="1:6" ht="24.75" customHeight="1">
      <c r="A17" s="253">
        <f>Inscription!A26</f>
        <v>15</v>
      </c>
      <c r="B17" s="238" t="str">
        <f>CONCATENATE(Inscription!C26,"  ",Inscription!D26)</f>
        <v>  </v>
      </c>
      <c r="C17" s="239">
        <f>Inscription!E26</f>
        <v>0</v>
      </c>
      <c r="D17" s="239">
        <f>Inscription!F26</f>
        <v>0</v>
      </c>
      <c r="E17" s="241">
        <f>Inscription!G26</f>
        <v>0</v>
      </c>
      <c r="F17" s="240"/>
    </row>
    <row r="18" spans="1:6" ht="24.75" customHeight="1">
      <c r="A18" s="253">
        <f>Inscription!A27</f>
        <v>16</v>
      </c>
      <c r="B18" s="238" t="str">
        <f>CONCATENATE(Inscription!C27,"  ",Inscription!D27)</f>
        <v>  </v>
      </c>
      <c r="C18" s="239">
        <f>Inscription!E27</f>
        <v>0</v>
      </c>
      <c r="D18" s="239">
        <f>Inscription!F27</f>
        <v>0</v>
      </c>
      <c r="E18" s="241">
        <f>Inscription!G27</f>
        <v>0</v>
      </c>
      <c r="F18" s="240"/>
    </row>
    <row r="19" spans="1:6" ht="24.75" customHeight="1">
      <c r="A19" s="253">
        <f>Inscription!A28</f>
        <v>17</v>
      </c>
      <c r="B19" s="238" t="str">
        <f>CONCATENATE(Inscription!C28,"  ",Inscription!D28)</f>
        <v>  </v>
      </c>
      <c r="C19" s="239">
        <f>Inscription!E28</f>
        <v>0</v>
      </c>
      <c r="D19" s="239">
        <f>Inscription!F28</f>
        <v>0</v>
      </c>
      <c r="E19" s="241">
        <f>Inscription!G28</f>
        <v>0</v>
      </c>
      <c r="F19" s="240"/>
    </row>
    <row r="20" spans="1:6" ht="24.75" customHeight="1">
      <c r="A20" s="253">
        <f>Inscription!A29</f>
        <v>18</v>
      </c>
      <c r="B20" s="238" t="str">
        <f>CONCATENATE(Inscription!C29,"  ",Inscription!D29)</f>
        <v>  </v>
      </c>
      <c r="C20" s="239">
        <f>Inscription!E29</f>
        <v>0</v>
      </c>
      <c r="D20" s="239">
        <f>Inscription!F29</f>
        <v>0</v>
      </c>
      <c r="E20" s="241">
        <f>Inscription!G29</f>
        <v>0</v>
      </c>
      <c r="F20" s="240"/>
    </row>
    <row r="21" spans="1:6" ht="24.75" customHeight="1">
      <c r="A21" s="253">
        <f>Inscription!A30</f>
        <v>19</v>
      </c>
      <c r="B21" s="238" t="str">
        <f>CONCATENATE(Inscription!C30,"  ",Inscription!D30)</f>
        <v>  </v>
      </c>
      <c r="C21" s="239">
        <f>Inscription!E30</f>
        <v>0</v>
      </c>
      <c r="D21" s="239">
        <f>Inscription!F30</f>
        <v>0</v>
      </c>
      <c r="E21" s="241">
        <f>Inscription!G30</f>
        <v>0</v>
      </c>
      <c r="F21" s="240"/>
    </row>
    <row r="22" spans="1:6" ht="24.75" customHeight="1">
      <c r="A22" s="253">
        <f>Inscription!A31</f>
        <v>20</v>
      </c>
      <c r="B22" s="238" t="str">
        <f>CONCATENATE(Inscription!C31,"  ",Inscription!D31)</f>
        <v>  </v>
      </c>
      <c r="C22" s="239">
        <f>Inscription!E31</f>
        <v>0</v>
      </c>
      <c r="D22" s="239">
        <f>Inscription!F31</f>
        <v>0</v>
      </c>
      <c r="E22" s="241">
        <f>Inscription!G31</f>
        <v>0</v>
      </c>
      <c r="F22" s="240"/>
    </row>
    <row r="23" spans="1:6" ht="24.75" customHeight="1">
      <c r="A23" s="253">
        <f>Inscription!A32</f>
        <v>21</v>
      </c>
      <c r="B23" s="238" t="str">
        <f>CONCATENATE(Inscription!C32,"  ",Inscription!D32)</f>
        <v>LAMOUREUX  Nolhan</v>
      </c>
      <c r="C23" s="239" t="str">
        <f>Inscription!E32</f>
        <v>VC Chatillon</v>
      </c>
      <c r="D23" s="239" t="str">
        <f>Inscription!F32</f>
        <v>Benj.</v>
      </c>
      <c r="E23" s="241" t="str">
        <f>Inscription!G32</f>
        <v>42 21 048 0096</v>
      </c>
      <c r="F23" s="240"/>
    </row>
    <row r="24" spans="1:6" ht="24.75" customHeight="1">
      <c r="A24" s="253">
        <f>Inscription!A33</f>
        <v>22</v>
      </c>
      <c r="B24" s="238" t="str">
        <f>CONCATENATE(Inscription!C33,"  ",Inscription!D33)</f>
        <v>DE VECCHI  Axel</v>
      </c>
      <c r="C24" s="239" t="str">
        <f>Inscription!E33</f>
        <v>Pédale Semuroise</v>
      </c>
      <c r="D24" s="239" t="str">
        <f>Inscription!F33</f>
        <v>Benj.</v>
      </c>
      <c r="E24" s="241" t="str">
        <f>Inscription!G33</f>
        <v>42 21 073 0024</v>
      </c>
      <c r="F24" s="240"/>
    </row>
    <row r="25" spans="1:6" ht="24.75" customHeight="1">
      <c r="A25" s="253">
        <f>Inscription!A34</f>
        <v>23</v>
      </c>
      <c r="B25" s="238" t="str">
        <f>CONCATENATE(Inscription!C34,"  ",Inscription!D34)</f>
        <v>CORSET  Louis</v>
      </c>
      <c r="C25" s="239" t="str">
        <f>Inscription!E34</f>
        <v>AC Saltusien</v>
      </c>
      <c r="D25" s="239" t="str">
        <f>Inscription!F34</f>
        <v>Benj.</v>
      </c>
      <c r="E25" s="241" t="str">
        <f>Inscription!G34</f>
        <v>42 89 037 0150</v>
      </c>
      <c r="F25" s="240"/>
    </row>
    <row r="26" spans="1:6" ht="24.75" customHeight="1">
      <c r="A26" s="253">
        <f>Inscription!A35</f>
        <v>24</v>
      </c>
      <c r="B26" s="238" t="str">
        <f>CONCATENATE(Inscription!C35,"  ",Inscription!D35)</f>
        <v>PICARD  Lucas</v>
      </c>
      <c r="C26" s="239" t="str">
        <f>Inscription!E35</f>
        <v>VC d'Auxerre</v>
      </c>
      <c r="D26" s="239" t="str">
        <f>Inscription!F35</f>
        <v>Benj.</v>
      </c>
      <c r="E26" s="241" t="str">
        <f>Inscription!G35</f>
        <v>42 89 045  0077</v>
      </c>
      <c r="F26" s="240"/>
    </row>
    <row r="27" spans="1:6" ht="24.75" customHeight="1">
      <c r="A27" s="253">
        <f>Inscription!A36</f>
        <v>25</v>
      </c>
      <c r="B27" s="238" t="str">
        <f>CONCATENATE(Inscription!C36,"  ",Inscription!D36)</f>
        <v>PINSON  Maxence</v>
      </c>
      <c r="C27" s="239" t="str">
        <f>Inscription!E36</f>
        <v>VC d'Auxerre</v>
      </c>
      <c r="D27" s="239" t="str">
        <f>Inscription!F36</f>
        <v>Benj.</v>
      </c>
      <c r="E27" s="241" t="str">
        <f>Inscription!G36</f>
        <v>42 89 045 0306</v>
      </c>
      <c r="F27" s="240"/>
    </row>
    <row r="28" spans="1:6" ht="24.75" customHeight="1">
      <c r="A28" s="253">
        <f>Inscription!A37</f>
        <v>26</v>
      </c>
      <c r="B28" s="238" t="str">
        <f>CONCATENATE(Inscription!C37,"  ",Inscription!D37)</f>
        <v>PRATS  Raphael</v>
      </c>
      <c r="C28" s="239" t="str">
        <f>Inscription!E37</f>
        <v>VC d'Auxerre</v>
      </c>
      <c r="D28" s="239" t="str">
        <f>Inscription!F37</f>
        <v>Benj.</v>
      </c>
      <c r="E28" s="241" t="str">
        <f>Inscription!G37</f>
        <v>42 89 045 0308</v>
      </c>
      <c r="F28" s="240"/>
    </row>
    <row r="29" spans="1:6" ht="24.75" customHeight="1">
      <c r="A29" s="253">
        <f>Inscription!A38</f>
        <v>27</v>
      </c>
      <c r="B29" s="238" t="str">
        <f>CONCATENATE(Inscription!C38,"  ",Inscription!D38)</f>
        <v>ROBINET  Paul</v>
      </c>
      <c r="C29" s="239" t="str">
        <f>Inscription!E38</f>
        <v>VC d'Auxerre</v>
      </c>
      <c r="D29" s="239" t="str">
        <f>Inscription!F38</f>
        <v>Benj.</v>
      </c>
      <c r="E29" s="241" t="str">
        <f>Inscription!G38</f>
        <v>42 89 045 0267</v>
      </c>
      <c r="F29" s="240"/>
    </row>
    <row r="30" spans="1:6" ht="24.75" customHeight="1">
      <c r="A30" s="253">
        <f>Inscription!A39</f>
        <v>28</v>
      </c>
      <c r="B30" s="238" t="str">
        <f>CONCATENATE(Inscription!C39,"  ",Inscription!D39)</f>
        <v>THIEBAUT  Jean</v>
      </c>
      <c r="C30" s="239" t="str">
        <f>Inscription!E39</f>
        <v>VC d'Auxerre</v>
      </c>
      <c r="D30" s="239" t="str">
        <f>Inscription!F39</f>
        <v>Benj.</v>
      </c>
      <c r="E30" s="241" t="str">
        <f>Inscription!G39</f>
        <v>42 89 045 0266</v>
      </c>
      <c r="F30" s="240"/>
    </row>
    <row r="31" spans="1:6" ht="24.75" customHeight="1">
      <c r="A31" s="253">
        <f>Inscription!A40</f>
        <v>29</v>
      </c>
      <c r="B31" s="238" t="str">
        <f>CONCATENATE(Inscription!C40,"  ",Inscription!D40)</f>
        <v>BESANCENOT  Timotei</v>
      </c>
      <c r="C31" s="239" t="str">
        <f>Inscription!E40</f>
        <v>PAC Avallon</v>
      </c>
      <c r="D31" s="239" t="str">
        <f>Inscription!F40</f>
        <v>Benj.</v>
      </c>
      <c r="E31" s="241" t="str">
        <f>Inscription!G40</f>
        <v>42 89 104 0331</v>
      </c>
      <c r="F31" s="240"/>
    </row>
    <row r="32" spans="1:6" ht="24.75" customHeight="1">
      <c r="A32" s="253">
        <f>Inscription!A41</f>
        <v>30</v>
      </c>
      <c r="B32" s="238" t="str">
        <f>CONCATENATE(Inscription!C41,"  ",Inscription!D41)</f>
        <v>BESANCENOT  Valentin</v>
      </c>
      <c r="C32" s="239" t="str">
        <f>Inscription!E41</f>
        <v>PAC Avallon</v>
      </c>
      <c r="D32" s="239" t="str">
        <f>Inscription!F41</f>
        <v>Benj.</v>
      </c>
      <c r="E32" s="241" t="str">
        <f>Inscription!G41</f>
        <v>42 89 104 0331</v>
      </c>
      <c r="F32" s="240"/>
    </row>
    <row r="33" spans="1:6" ht="24.75" customHeight="1">
      <c r="A33" s="253">
        <f>Inscription!A42</f>
        <v>31</v>
      </c>
      <c r="B33" s="238" t="str">
        <f>CONCATENATE(Inscription!C42,"  ",Inscription!D42)</f>
        <v>BLANCHARD  Yanis</v>
      </c>
      <c r="C33" s="239" t="str">
        <f>Inscription!E42</f>
        <v>PAC Avallon</v>
      </c>
      <c r="D33" s="239" t="str">
        <f>Inscription!F42</f>
        <v>Benj.</v>
      </c>
      <c r="E33" s="241" t="str">
        <f>Inscription!G42</f>
        <v>42 89 104 0308</v>
      </c>
      <c r="F33" s="240"/>
    </row>
    <row r="34" spans="1:6" ht="24.75" customHeight="1">
      <c r="A34" s="253">
        <f>Inscription!A43</f>
        <v>32</v>
      </c>
      <c r="B34" s="238" t="str">
        <f>CONCATENATE(Inscription!C43,"  ",Inscription!D43)</f>
        <v>DESNE  Cyril</v>
      </c>
      <c r="C34" s="239" t="str">
        <f>Inscription!E43</f>
        <v>PAC Avallon</v>
      </c>
      <c r="D34" s="239" t="str">
        <f>Inscription!F43</f>
        <v>Benj.</v>
      </c>
      <c r="E34" s="241" t="str">
        <f>Inscription!G43</f>
        <v>42 89 104 0344</v>
      </c>
      <c r="F34" s="240"/>
    </row>
    <row r="35" spans="1:6" ht="24.75" customHeight="1">
      <c r="A35" s="253">
        <f>Inscription!A44</f>
        <v>33</v>
      </c>
      <c r="B35" s="238" t="str">
        <f>CONCATENATE(Inscription!C44,"  ",Inscription!D44)</f>
        <v>GAUDOUIN  Alexis</v>
      </c>
      <c r="C35" s="239" t="str">
        <f>Inscription!E44</f>
        <v>PAC Avallon</v>
      </c>
      <c r="D35" s="239" t="str">
        <f>Inscription!F44</f>
        <v>Benj.</v>
      </c>
      <c r="E35" s="241" t="str">
        <f>Inscription!G44</f>
        <v>42 89 104 0310</v>
      </c>
      <c r="F35" s="240"/>
    </row>
    <row r="36" spans="1:6" ht="24.75" customHeight="1">
      <c r="A36" s="253">
        <f>Inscription!A45</f>
        <v>34</v>
      </c>
      <c r="B36" s="238" t="str">
        <f>CONCATENATE(Inscription!C45,"  ",Inscription!D45)</f>
        <v>GODEFROY  Maxence</v>
      </c>
      <c r="C36" s="239" t="str">
        <f>Inscription!E45</f>
        <v>PAC Avallon</v>
      </c>
      <c r="D36" s="239" t="str">
        <f>Inscription!F45</f>
        <v>Benj.</v>
      </c>
      <c r="E36" s="241" t="str">
        <f>Inscription!G45</f>
        <v>42 89 104 0326</v>
      </c>
      <c r="F36" s="240"/>
    </row>
    <row r="37" spans="1:6" ht="24.75" customHeight="1">
      <c r="A37" s="253">
        <f>Inscription!A46</f>
        <v>35</v>
      </c>
      <c r="B37" s="238" t="str">
        <f>CONCATENATE(Inscription!C46,"  ",Inscription!D46)</f>
        <v>TRUCHOT  Lancelot</v>
      </c>
      <c r="C37" s="239" t="str">
        <f>Inscription!E46</f>
        <v>VC d'Auxerre</v>
      </c>
      <c r="D37" s="239" t="str">
        <f>Inscription!F46</f>
        <v>Benj.</v>
      </c>
      <c r="E37" s="241" t="str">
        <f>Inscription!G46</f>
        <v>42 89 045 …</v>
      </c>
      <c r="F37" s="240"/>
    </row>
    <row r="38" spans="1:6" ht="24.75" customHeight="1">
      <c r="A38" s="253">
        <f>Inscription!A47</f>
        <v>41</v>
      </c>
      <c r="B38" s="238" t="str">
        <f>CONCATENATE(Inscription!C47,"  ",Inscription!D47)</f>
        <v>RUBY  Valentin</v>
      </c>
      <c r="C38" s="239" t="str">
        <f>Inscription!E47</f>
        <v>ASPTT Troyes</v>
      </c>
      <c r="D38" s="239" t="str">
        <f>Inscription!F47</f>
        <v>Benj.</v>
      </c>
      <c r="E38" s="241" t="str">
        <f>Inscription!G47</f>
        <v>46 10 009 0111</v>
      </c>
      <c r="F38" s="240"/>
    </row>
    <row r="39" spans="1:6" ht="24.75" customHeight="1">
      <c r="A39" s="253">
        <f>Inscription!A48</f>
        <v>37</v>
      </c>
      <c r="B39" s="238" t="str">
        <f>CONCATENATE(Inscription!C48,"  ",Inscription!D48)</f>
        <v>RAFFESTIN  Lucas</v>
      </c>
      <c r="C39" s="239" t="str">
        <f>Inscription!E48</f>
        <v>Evasion VTT AUXERROIS</v>
      </c>
      <c r="D39" s="239" t="str">
        <f>Inscription!F48</f>
        <v>Benj.</v>
      </c>
      <c r="E39" s="241" t="str">
        <f>Inscription!G48</f>
        <v>42891020109</v>
      </c>
      <c r="F39" s="240"/>
    </row>
    <row r="40" spans="1:6" ht="24.75" customHeight="1">
      <c r="A40" s="253">
        <f>Inscription!A49</f>
        <v>38</v>
      </c>
      <c r="B40" s="238" t="str">
        <f>CONCATENATE(Inscription!C49,"  ",Inscription!D49)</f>
        <v>DEVOVE  Thomas</v>
      </c>
      <c r="C40" s="239" t="str">
        <f>Inscription!E49</f>
        <v>Evasion VTT AUXERROIS</v>
      </c>
      <c r="D40" s="239" t="str">
        <f>Inscription!F49</f>
        <v>Benj.</v>
      </c>
      <c r="E40" s="241" t="str">
        <f>Inscription!G49</f>
        <v>42891020116</v>
      </c>
      <c r="F40" s="240"/>
    </row>
    <row r="41" spans="1:6" ht="24.75" customHeight="1">
      <c r="A41" s="253">
        <f>Inscription!A50</f>
        <v>39</v>
      </c>
      <c r="B41" s="238" t="str">
        <f>CONCATENATE(Inscription!C50,"  ",Inscription!D50)</f>
        <v>POUILLOT  Marius</v>
      </c>
      <c r="C41" s="239" t="str">
        <f>Inscription!E50</f>
        <v>VC d'Auxerre</v>
      </c>
      <c r="D41" s="239" t="str">
        <f>Inscription!F50</f>
        <v>Benj.</v>
      </c>
      <c r="E41" s="241" t="str">
        <f>Inscription!G50</f>
        <v>CJ</v>
      </c>
      <c r="F41" s="240"/>
    </row>
    <row r="42" spans="1:6" ht="24.75" customHeight="1">
      <c r="A42" s="253">
        <f>Inscription!A51</f>
        <v>40</v>
      </c>
      <c r="B42" s="238" t="str">
        <f>CONCATENATE(Inscription!C51,"  ",Inscription!D51)</f>
        <v>HENRION  Tom</v>
      </c>
      <c r="C42" s="239" t="str">
        <f>Inscription!E51</f>
        <v>VC d'Auxerre</v>
      </c>
      <c r="D42" s="239" t="str">
        <f>Inscription!F51</f>
        <v>Benj.</v>
      </c>
      <c r="E42" s="241" t="str">
        <f>Inscription!G51</f>
        <v>CJ</v>
      </c>
      <c r="F42" s="240"/>
    </row>
    <row r="43" spans="1:6" ht="24.75" customHeight="1">
      <c r="A43" s="253">
        <f>Inscription!A52</f>
        <v>41</v>
      </c>
      <c r="B43" s="238" t="str">
        <f>CONCATENATE(Inscription!C52,"  ",Inscription!D52)</f>
        <v>  </v>
      </c>
      <c r="C43" s="239">
        <f>Inscription!E52</f>
        <v>0</v>
      </c>
      <c r="D43" s="239">
        <f>Inscription!F52</f>
        <v>0</v>
      </c>
      <c r="E43" s="241">
        <f>Inscription!G52</f>
        <v>0</v>
      </c>
      <c r="F43" s="240"/>
    </row>
    <row r="44" spans="1:6" ht="24.75" customHeight="1">
      <c r="A44" s="253">
        <f>Inscription!A53</f>
        <v>42</v>
      </c>
      <c r="B44" s="238" t="str">
        <f>CONCATENATE(Inscription!C53,"  ",Inscription!D53)</f>
        <v>  </v>
      </c>
      <c r="C44" s="239">
        <f>Inscription!E53</f>
        <v>0</v>
      </c>
      <c r="D44" s="239">
        <f>Inscription!F53</f>
        <v>0</v>
      </c>
      <c r="E44" s="241">
        <f>Inscription!G53</f>
        <v>0</v>
      </c>
      <c r="F44" s="240"/>
    </row>
    <row r="45" spans="1:6" ht="24.75" customHeight="1">
      <c r="A45" s="253">
        <f>Inscription!A54</f>
        <v>43</v>
      </c>
      <c r="B45" s="238" t="str">
        <f>CONCATENATE(Inscription!C54,"  ",Inscription!D54)</f>
        <v>  </v>
      </c>
      <c r="C45" s="239">
        <f>Inscription!E54</f>
        <v>0</v>
      </c>
      <c r="D45" s="239">
        <f>Inscription!F54</f>
        <v>0</v>
      </c>
      <c r="E45" s="241">
        <f>Inscription!G54</f>
        <v>0</v>
      </c>
      <c r="F45" s="240"/>
    </row>
    <row r="46" spans="1:6" ht="24.75" customHeight="1">
      <c r="A46" s="253">
        <f>Inscription!A55</f>
        <v>44</v>
      </c>
      <c r="B46" s="238" t="str">
        <f>CONCATENATE(Inscription!C55,"  ",Inscription!D55)</f>
        <v>  </v>
      </c>
      <c r="C46" s="239">
        <f>Inscription!E55</f>
        <v>0</v>
      </c>
      <c r="D46" s="239">
        <f>Inscription!F55</f>
        <v>0</v>
      </c>
      <c r="E46" s="241">
        <f>Inscription!G55</f>
        <v>0</v>
      </c>
      <c r="F46" s="240"/>
    </row>
    <row r="47" spans="1:6" ht="24.75" customHeight="1">
      <c r="A47" s="253">
        <f>Inscription!A56</f>
        <v>45</v>
      </c>
      <c r="B47" s="238" t="str">
        <f>CONCATENATE(Inscription!C56,"  ",Inscription!D56)</f>
        <v>  </v>
      </c>
      <c r="C47" s="239">
        <f>Inscription!E56</f>
        <v>0</v>
      </c>
      <c r="D47" s="239">
        <f>Inscription!F56</f>
        <v>0</v>
      </c>
      <c r="E47" s="241">
        <f>Inscription!G56</f>
        <v>0</v>
      </c>
      <c r="F47" s="240"/>
    </row>
    <row r="48" spans="1:6" ht="24.75" customHeight="1">
      <c r="A48" s="253">
        <f>Inscription!A57</f>
        <v>46</v>
      </c>
      <c r="B48" s="238" t="str">
        <f>CONCATENATE(Inscription!C57,"  ",Inscription!D57)</f>
        <v>  </v>
      </c>
      <c r="C48" s="239">
        <f>Inscription!E57</f>
        <v>0</v>
      </c>
      <c r="D48" s="239">
        <f>Inscription!F57</f>
        <v>0</v>
      </c>
      <c r="E48" s="241">
        <f>Inscription!G57</f>
        <v>0</v>
      </c>
      <c r="F48" s="240"/>
    </row>
    <row r="49" spans="1:6" ht="24.75" customHeight="1">
      <c r="A49" s="253">
        <f>Inscription!A58</f>
        <v>47</v>
      </c>
      <c r="B49" s="238" t="str">
        <f>CONCATENATE(Inscription!C58,"  ",Inscription!D58)</f>
        <v>  </v>
      </c>
      <c r="C49" s="239">
        <f>Inscription!E58</f>
        <v>0</v>
      </c>
      <c r="D49" s="239">
        <f>Inscription!F58</f>
        <v>0</v>
      </c>
      <c r="E49" s="241">
        <f>Inscription!G58</f>
        <v>0</v>
      </c>
      <c r="F49" s="240"/>
    </row>
    <row r="50" spans="1:6" ht="24.75" customHeight="1">
      <c r="A50" s="253">
        <f>Inscription!A59</f>
        <v>48</v>
      </c>
      <c r="B50" s="238" t="str">
        <f>CONCATENATE(Inscription!C59,"  ",Inscription!D59)</f>
        <v>  </v>
      </c>
      <c r="C50" s="239">
        <f>Inscription!E59</f>
        <v>0</v>
      </c>
      <c r="D50" s="239">
        <f>Inscription!F59</f>
        <v>0</v>
      </c>
      <c r="E50" s="241">
        <f>Inscription!G59</f>
        <v>0</v>
      </c>
      <c r="F50" s="240"/>
    </row>
    <row r="51" spans="1:6" ht="24.75" customHeight="1">
      <c r="A51" s="253">
        <f>Inscription!A60</f>
        <v>49</v>
      </c>
      <c r="B51" s="238" t="str">
        <f>CONCATENATE(Inscription!C60,"  ",Inscription!D60)</f>
        <v>  </v>
      </c>
      <c r="C51" s="239">
        <f>Inscription!E60</f>
        <v>0</v>
      </c>
      <c r="D51" s="239">
        <f>Inscription!F60</f>
        <v>0</v>
      </c>
      <c r="E51" s="241">
        <f>Inscription!G60</f>
        <v>0</v>
      </c>
      <c r="F51" s="240"/>
    </row>
    <row r="52" spans="1:6" ht="24.75" customHeight="1">
      <c r="A52" s="253">
        <f>Inscription!A61</f>
        <v>51</v>
      </c>
      <c r="B52" s="238" t="str">
        <f>CONCATENATE(Inscription!C61,"  ",Inscription!D61)</f>
        <v>PALADINI  Jordan</v>
      </c>
      <c r="C52" s="239" t="str">
        <f>Inscription!E61</f>
        <v>Pédale Semuroise</v>
      </c>
      <c r="D52" s="239" t="str">
        <f>Inscription!F61</f>
        <v>Pup.</v>
      </c>
      <c r="E52" s="241" t="str">
        <f>Inscription!G61</f>
        <v>42 21 073 0205</v>
      </c>
      <c r="F52" s="240"/>
    </row>
    <row r="53" spans="1:6" ht="24.75" customHeight="1">
      <c r="A53" s="253">
        <f>Inscription!A62</f>
        <v>52</v>
      </c>
      <c r="B53" s="238" t="str">
        <f>CONCATENATE(Inscription!C62,"  ",Inscription!D62)</f>
        <v>BOUILLIER  Victor</v>
      </c>
      <c r="C53" s="239" t="str">
        <f>Inscription!E62</f>
        <v>Pulsion VTT</v>
      </c>
      <c r="D53" s="239" t="str">
        <f>Inscription!F62</f>
        <v>Pup.</v>
      </c>
      <c r="E53" s="241" t="str">
        <f>Inscription!G62</f>
        <v>42 39 030 0178</v>
      </c>
      <c r="F53" s="240"/>
    </row>
    <row r="54" spans="1:6" ht="24.75" customHeight="1">
      <c r="A54" s="253">
        <f>Inscription!A63</f>
        <v>53</v>
      </c>
      <c r="B54" s="238" t="str">
        <f>CONCATENATE(Inscription!C63,"  ",Inscription!D63)</f>
        <v>BOLZAN  Nino</v>
      </c>
      <c r="C54" s="239" t="str">
        <f>Inscription!E63</f>
        <v>V C d'Auxerre</v>
      </c>
      <c r="D54" s="239" t="str">
        <f>Inscription!F63</f>
        <v>Pup.</v>
      </c>
      <c r="E54" s="241" t="str">
        <f>Inscription!G63</f>
        <v>42 89 045 0061</v>
      </c>
      <c r="F54" s="240"/>
    </row>
    <row r="55" spans="1:6" ht="24.75" customHeight="1">
      <c r="A55" s="253">
        <f>Inscription!A64</f>
        <v>54</v>
      </c>
      <c r="B55" s="238" t="str">
        <f>CONCATENATE(Inscription!C64,"  ",Inscription!D64)</f>
        <v>BONVALOT  Gauthier</v>
      </c>
      <c r="C55" s="239" t="str">
        <f>Inscription!E64</f>
        <v>V C d'Auxerre</v>
      </c>
      <c r="D55" s="239" t="str">
        <f>Inscription!F64</f>
        <v>Pup.</v>
      </c>
      <c r="E55" s="241" t="str">
        <f>Inscription!G64</f>
        <v>42 89 045 0263</v>
      </c>
      <c r="F55" s="240"/>
    </row>
    <row r="56" spans="1:6" ht="24.75" customHeight="1">
      <c r="A56" s="253">
        <f>Inscription!A65</f>
        <v>55</v>
      </c>
      <c r="B56" s="238" t="str">
        <f>CONCATENATE(Inscription!C65,"  ",Inscription!D65)</f>
        <v>DANREE  Raphael</v>
      </c>
      <c r="C56" s="239" t="str">
        <f>Inscription!E65</f>
        <v>V C d'Auxerre</v>
      </c>
      <c r="D56" s="239" t="str">
        <f>Inscription!F65</f>
        <v>Pup.</v>
      </c>
      <c r="E56" s="241" t="str">
        <f>Inscription!G65</f>
        <v>42 89 045 0304</v>
      </c>
      <c r="F56" s="240"/>
    </row>
    <row r="57" spans="1:6" ht="24.75" customHeight="1">
      <c r="A57" s="253">
        <f>Inscription!A66</f>
        <v>56</v>
      </c>
      <c r="B57" s="238" t="str">
        <f>CONCATENATE(Inscription!C66,"  ",Inscription!D66)</f>
        <v>GARCIA  ROUSERE   Nollan  </v>
      </c>
      <c r="C57" s="239" t="str">
        <f>Inscription!E66</f>
        <v>V C d'Auxerre</v>
      </c>
      <c r="D57" s="239" t="str">
        <f>Inscription!F66</f>
        <v>Pup.</v>
      </c>
      <c r="E57" s="241" t="str">
        <f>Inscription!G66</f>
        <v>42 89 045 0316</v>
      </c>
      <c r="F57" s="240"/>
    </row>
    <row r="58" spans="1:6" ht="24.75" customHeight="1">
      <c r="A58" s="253">
        <f>Inscription!A67</f>
        <v>57</v>
      </c>
      <c r="B58" s="238" t="str">
        <f>CONCATENATE(Inscription!C67,"  ",Inscription!D67)</f>
        <v>GAUDRY  Théo</v>
      </c>
      <c r="C58" s="239" t="str">
        <f>Inscription!E67</f>
        <v>V C d'Auxerre</v>
      </c>
      <c r="D58" s="239" t="str">
        <f>Inscription!F67</f>
        <v>Pup.</v>
      </c>
      <c r="E58" s="241" t="str">
        <f>Inscription!G67</f>
        <v>42 89 045 0309</v>
      </c>
      <c r="F58" s="240"/>
    </row>
    <row r="59" spans="1:6" ht="24.75" customHeight="1">
      <c r="A59" s="253">
        <f>Inscription!A68</f>
        <v>58</v>
      </c>
      <c r="B59" s="238" t="str">
        <f>CONCATENATE(Inscription!C68,"  ",Inscription!D68)</f>
        <v>  </v>
      </c>
      <c r="C59" s="239">
        <f>Inscription!E68</f>
        <v>0</v>
      </c>
      <c r="D59" s="239">
        <f>Inscription!F68</f>
        <v>0</v>
      </c>
      <c r="E59" s="241">
        <f>Inscription!G68</f>
        <v>0</v>
      </c>
      <c r="F59" s="240"/>
    </row>
    <row r="60" spans="1:6" ht="24.75" customHeight="1">
      <c r="A60" s="253">
        <f>Inscription!A69</f>
        <v>59</v>
      </c>
      <c r="B60" s="238" t="str">
        <f>CONCATENATE(Inscription!C69,"  ",Inscription!D69)</f>
        <v>  </v>
      </c>
      <c r="C60" s="239">
        <f>Inscription!E69</f>
        <v>0</v>
      </c>
      <c r="D60" s="239">
        <f>Inscription!F69</f>
        <v>0</v>
      </c>
      <c r="E60" s="241">
        <f>Inscription!G69</f>
        <v>0</v>
      </c>
      <c r="F60" s="240"/>
    </row>
    <row r="61" spans="1:6" ht="24.75" customHeight="1">
      <c r="A61" s="253">
        <f>Inscription!A70</f>
        <v>60</v>
      </c>
      <c r="B61" s="238" t="str">
        <f>CONCATENATE(Inscription!C70,"  ",Inscription!D70)</f>
        <v>  </v>
      </c>
      <c r="C61" s="239">
        <f>Inscription!E70</f>
        <v>0</v>
      </c>
      <c r="D61" s="239">
        <f>Inscription!F70</f>
        <v>0</v>
      </c>
      <c r="E61" s="241">
        <f>Inscription!G70</f>
        <v>0</v>
      </c>
      <c r="F61" s="240"/>
    </row>
    <row r="62" spans="1:6" ht="24.75" customHeight="1">
      <c r="A62" s="253">
        <f>Inscription!A71</f>
        <v>61</v>
      </c>
      <c r="B62" s="238" t="str">
        <f>CONCATENATE(Inscription!C71,"  ",Inscription!D71)</f>
        <v>  </v>
      </c>
      <c r="C62" s="239">
        <f>Inscription!E71</f>
        <v>0</v>
      </c>
      <c r="D62" s="239">
        <f>Inscription!F71</f>
        <v>0</v>
      </c>
      <c r="E62" s="241">
        <f>Inscription!G71</f>
        <v>0</v>
      </c>
      <c r="F62" s="240"/>
    </row>
    <row r="63" spans="1:6" ht="24.75" customHeight="1">
      <c r="A63" s="253">
        <f>Inscription!A72</f>
        <v>61</v>
      </c>
      <c r="B63" s="238" t="str">
        <f>CONCATENATE(Inscription!C72,"  ",Inscription!D72)</f>
        <v>PERETTE  Mathéo</v>
      </c>
      <c r="C63" s="239" t="str">
        <f>Inscription!E72</f>
        <v>ASPTT Auxerre</v>
      </c>
      <c r="D63" s="239" t="str">
        <f>Inscription!F72</f>
        <v>Pou.</v>
      </c>
      <c r="E63" s="241" t="str">
        <f>Inscription!G72</f>
        <v>42 89 004 0103</v>
      </c>
      <c r="F63" s="240"/>
    </row>
    <row r="64" spans="1:6" ht="24.75" customHeight="1">
      <c r="A64" s="253">
        <f>Inscription!A73</f>
        <v>62</v>
      </c>
      <c r="B64" s="238" t="str">
        <f>CONCATENATE(Inscription!C73,"  ",Inscription!D73)</f>
        <v>GAUDRY  Arthur</v>
      </c>
      <c r="C64" s="239" t="str">
        <f>Inscription!E73</f>
        <v>VC D'Auxerre</v>
      </c>
      <c r="D64" s="239" t="str">
        <f>Inscription!F73</f>
        <v>Pou.</v>
      </c>
      <c r="E64" s="241" t="str">
        <f>Inscription!G73</f>
        <v>42 89 045 0310</v>
      </c>
      <c r="F64" s="240"/>
    </row>
    <row r="65" spans="1:6" ht="24.75" customHeight="1">
      <c r="A65" s="253">
        <f>Inscription!A74</f>
        <v>63</v>
      </c>
      <c r="B65" s="238" t="str">
        <f>CONCATENATE(Inscription!C74,"  ",Inscription!D74)</f>
        <v>ROBINET  Antoine</v>
      </c>
      <c r="C65" s="239" t="str">
        <f>Inscription!E74</f>
        <v>VC D'Auxerre</v>
      </c>
      <c r="D65" s="239" t="str">
        <f>Inscription!F74</f>
        <v>Pou.</v>
      </c>
      <c r="E65" s="241" t="str">
        <f>Inscription!G74</f>
        <v>42 89 045 0262</v>
      </c>
      <c r="F65" s="240"/>
    </row>
    <row r="66" spans="1:6" ht="24.75" customHeight="1">
      <c r="A66" s="253">
        <f>Inscription!A75</f>
        <v>64</v>
      </c>
      <c r="B66" s="238" t="str">
        <f>CONCATENATE(Inscription!C75,"  ",Inscription!D75)</f>
        <v>GODEFROY  Nathanael</v>
      </c>
      <c r="C66" s="239" t="str">
        <f>Inscription!E75</f>
        <v>PAC Avallon</v>
      </c>
      <c r="D66" s="239" t="str">
        <f>Inscription!F75</f>
        <v>Pou.</v>
      </c>
      <c r="E66" s="241" t="str">
        <f>Inscription!G75</f>
        <v>42 89 104 0325</v>
      </c>
      <c r="F66" s="240"/>
    </row>
    <row r="67" spans="1:6" ht="24.75" customHeight="1">
      <c r="A67" s="253">
        <f>Inscription!A76</f>
        <v>65</v>
      </c>
      <c r="B67" s="238" t="str">
        <f>CONCATENATE(Inscription!C76,"  ",Inscription!D76)</f>
        <v>LARCHE  Gauthier</v>
      </c>
      <c r="C67" s="239" t="str">
        <f>Inscription!E76</f>
        <v>PAC Avallon</v>
      </c>
      <c r="D67" s="239" t="str">
        <f>Inscription!F76</f>
        <v>Pou.</v>
      </c>
      <c r="E67" s="241" t="str">
        <f>Inscription!G76</f>
        <v>42 89 104 0334</v>
      </c>
      <c r="F67" s="240"/>
    </row>
    <row r="68" spans="1:6" ht="24.75" customHeight="1">
      <c r="A68" s="253">
        <f>Inscription!A77</f>
        <v>66</v>
      </c>
      <c r="B68" s="238" t="str">
        <f>CONCATENATE(Inscription!C77,"  ",Inscription!D77)</f>
        <v>KUBIAK  Théo</v>
      </c>
      <c r="C68" s="239" t="str">
        <f>Inscription!E77</f>
        <v>VC d'Auxerre</v>
      </c>
      <c r="D68" s="239" t="str">
        <f>Inscription!F77</f>
        <v>Pou.</v>
      </c>
      <c r="E68" s="241" t="str">
        <f>Inscription!G77</f>
        <v>42890450252</v>
      </c>
      <c r="F68" s="240"/>
    </row>
    <row r="69" spans="1:6" ht="24.75" customHeight="1">
      <c r="A69" s="253">
        <f>Inscription!A78</f>
        <v>67</v>
      </c>
      <c r="B69" s="238" t="str">
        <f>CONCATENATE(Inscription!C78,"  ",Inscription!D78)</f>
        <v>COLAS   Thyméo</v>
      </c>
      <c r="C69" s="239" t="str">
        <f>Inscription!E78</f>
        <v>VC d'Auxerre</v>
      </c>
      <c r="D69" s="239" t="str">
        <f>Inscription!F78</f>
        <v>Pou.</v>
      </c>
      <c r="E69" s="241" t="str">
        <f>Inscription!G78</f>
        <v>42890450286</v>
      </c>
      <c r="F69" s="240"/>
    </row>
    <row r="70" spans="1:6" ht="24.75" customHeight="1">
      <c r="A70" s="253">
        <f>Inscription!A79</f>
        <v>68</v>
      </c>
      <c r="B70" s="238" t="str">
        <f>CONCATENATE(Inscription!C79,"  ",Inscription!D79)</f>
        <v>HERVE  Valentin</v>
      </c>
      <c r="C70" s="239" t="str">
        <f>Inscription!E79</f>
        <v>ASPTT Auxerre</v>
      </c>
      <c r="D70" s="239" t="str">
        <f>Inscription!F79</f>
        <v>Pou.</v>
      </c>
      <c r="E70" s="241" t="str">
        <f>Inscription!G79</f>
        <v>42890040105</v>
      </c>
      <c r="F70" s="240"/>
    </row>
    <row r="71" spans="1:6" ht="24.75" customHeight="1">
      <c r="A71" s="253">
        <f>Inscription!A80</f>
        <v>69</v>
      </c>
      <c r="B71" s="238" t="str">
        <f>CONCATENATE(Inscription!C80,"  ",Inscription!D80)</f>
        <v>  </v>
      </c>
      <c r="C71" s="239">
        <f>Inscription!E80</f>
        <v>0</v>
      </c>
      <c r="D71" s="239">
        <f>Inscription!F80</f>
        <v>0</v>
      </c>
      <c r="E71" s="241">
        <f>Inscription!G80</f>
        <v>0</v>
      </c>
      <c r="F71" s="240"/>
    </row>
    <row r="72" spans="1:6" ht="24.75" customHeight="1">
      <c r="A72" s="253">
        <f>Inscription!A81</f>
        <v>70</v>
      </c>
      <c r="B72" s="238" t="str">
        <f>CONCATENATE(Inscription!C81,"  ",Inscription!D81)</f>
        <v>  </v>
      </c>
      <c r="C72" s="239">
        <f>Inscription!E81</f>
        <v>0</v>
      </c>
      <c r="D72" s="239">
        <f>Inscription!F81</f>
        <v>0</v>
      </c>
      <c r="E72" s="241">
        <f>Inscription!G81</f>
        <v>0</v>
      </c>
      <c r="F72" s="240"/>
    </row>
    <row r="73" spans="1:6" ht="24.75" customHeight="1">
      <c r="A73" s="253">
        <f>Inscription!A82</f>
        <v>71</v>
      </c>
      <c r="B73" s="238" t="str">
        <f>CONCATENATE(Inscription!C82,"  ",Inscription!D82)</f>
        <v>PALADINI  Julie</v>
      </c>
      <c r="C73" s="239" t="str">
        <f>Inscription!E82</f>
        <v>Pédale Semuroise</v>
      </c>
      <c r="D73" s="239" t="str">
        <f>Inscription!F82</f>
        <v>Pré,F,</v>
      </c>
      <c r="E73" s="241" t="str">
        <f>Inscription!G82</f>
        <v>42 21 073 0209</v>
      </c>
      <c r="F73" s="240"/>
    </row>
    <row r="74" spans="1:6" ht="24.75" customHeight="1">
      <c r="A74" s="253">
        <f>Inscription!A83</f>
        <v>72</v>
      </c>
      <c r="B74" s="238" t="str">
        <f>CONCATENATE(Inscription!C83,"  ",Inscription!D83)</f>
        <v>JEULIN  Laurine</v>
      </c>
      <c r="C74" s="239" t="str">
        <f>Inscription!E83</f>
        <v>VC du Senonais</v>
      </c>
      <c r="D74" s="239" t="str">
        <f>Inscription!F83</f>
        <v>Pré.F.</v>
      </c>
      <c r="E74" s="241" t="str">
        <f>Inscription!G83</f>
        <v>42 89105 0370</v>
      </c>
      <c r="F74" s="240"/>
    </row>
    <row r="75" spans="1:6" ht="24.75" customHeight="1">
      <c r="A75" s="253">
        <f>Inscription!A84</f>
        <v>73</v>
      </c>
      <c r="B75" s="238" t="str">
        <f>CONCATENATE(Inscription!C84,"  ",Inscription!D84)</f>
        <v>GEORGES  Americh</v>
      </c>
      <c r="C75" s="239" t="str">
        <f>Inscription!E84</f>
        <v>PAC</v>
      </c>
      <c r="D75" s="239" t="str">
        <f>Inscription!F84</f>
        <v>Pré</v>
      </c>
      <c r="E75" s="241" t="str">
        <f>Inscription!G84</f>
        <v>CJ</v>
      </c>
      <c r="F75" s="240"/>
    </row>
    <row r="76" spans="1:6" ht="24.75" customHeight="1">
      <c r="A76" s="253">
        <f>Inscription!A85</f>
        <v>74</v>
      </c>
      <c r="B76" s="238" t="str">
        <f>CONCATENATE(Inscription!C85,"  ",Inscription!D85)</f>
        <v>SAUTREAU  Côme</v>
      </c>
      <c r="C76" s="239" t="str">
        <f>Inscription!E85</f>
        <v>VC AUXERROIS</v>
      </c>
      <c r="D76" s="239" t="str">
        <f>Inscription!F85</f>
        <v>Pré</v>
      </c>
      <c r="E76" s="241" t="str">
        <f>Inscription!G85</f>
        <v>42890450315</v>
      </c>
      <c r="F76" s="240"/>
    </row>
    <row r="77" spans="1:6" ht="24.75" customHeight="1">
      <c r="A77" s="253">
        <f>Inscription!A86</f>
        <v>75</v>
      </c>
      <c r="B77" s="238" t="str">
        <f>CONCATENATE(Inscription!C86,"  ",Inscription!D86)</f>
        <v>LARCHE  Martin</v>
      </c>
      <c r="C77" s="239" t="str">
        <f>Inscription!E86</f>
        <v>PAC</v>
      </c>
      <c r="D77" s="239" t="str">
        <f>Inscription!F86</f>
        <v>Pré</v>
      </c>
      <c r="E77" s="241" t="str">
        <f>Inscription!G86</f>
        <v>CJ</v>
      </c>
      <c r="F77" s="240"/>
    </row>
    <row r="78" spans="1:6" ht="24.75" customHeight="1">
      <c r="A78" s="253">
        <f>Inscription!A87</f>
        <v>76</v>
      </c>
      <c r="B78" s="238" t="str">
        <f>CONCATENATE(Inscription!C87,"  ",Inscription!D87)</f>
        <v>  </v>
      </c>
      <c r="C78" s="239">
        <f>Inscription!E87</f>
        <v>0</v>
      </c>
      <c r="D78" s="239">
        <f>Inscription!F87</f>
        <v>0</v>
      </c>
      <c r="E78" s="241">
        <f>Inscription!G87</f>
        <v>0</v>
      </c>
      <c r="F78" s="240"/>
    </row>
    <row r="79" spans="1:6" ht="24.75" customHeight="1">
      <c r="A79" s="253">
        <f>Inscription!A88</f>
        <v>77</v>
      </c>
      <c r="B79" s="238" t="str">
        <f>CONCATENATE(Inscription!C88,"  ",Inscription!D88)</f>
        <v>  </v>
      </c>
      <c r="C79" s="239">
        <f>Inscription!E88</f>
        <v>0</v>
      </c>
      <c r="D79" s="239">
        <f>Inscription!F88</f>
        <v>0</v>
      </c>
      <c r="E79" s="241">
        <f>Inscription!G88</f>
        <v>0</v>
      </c>
      <c r="F79" s="240"/>
    </row>
    <row r="80" spans="1:6" ht="24.75" customHeight="1">
      <c r="A80" s="253">
        <f>Inscription!A89</f>
        <v>78</v>
      </c>
      <c r="B80" s="238" t="str">
        <f>CONCATENATE(Inscription!C89,"  ",Inscription!D89)</f>
        <v>  </v>
      </c>
      <c r="C80" s="239">
        <f>Inscription!E89</f>
        <v>0</v>
      </c>
      <c r="D80" s="239">
        <f>Inscription!F89</f>
        <v>0</v>
      </c>
      <c r="E80" s="241">
        <f>Inscription!G89</f>
        <v>0</v>
      </c>
      <c r="F80" s="240"/>
    </row>
    <row r="81" spans="1:6" ht="24.75" customHeight="1">
      <c r="A81" s="253">
        <f>Inscription!A90</f>
        <v>79</v>
      </c>
      <c r="B81" s="238" t="str">
        <f>CONCATENATE(Inscription!C90,"  ",Inscription!D90)</f>
        <v>  </v>
      </c>
      <c r="C81" s="239">
        <f>Inscription!E90</f>
        <v>0</v>
      </c>
      <c r="D81" s="239">
        <f>Inscription!F90</f>
        <v>0</v>
      </c>
      <c r="E81" s="241">
        <f>Inscription!G90</f>
        <v>0</v>
      </c>
      <c r="F81" s="240"/>
    </row>
    <row r="82" spans="1:6" ht="24.75" customHeight="1">
      <c r="A82" s="253">
        <f>Inscription!A91</f>
        <v>80</v>
      </c>
      <c r="B82" s="238" t="str">
        <f>CONCATENATE(Inscription!C91,"  ",Inscription!D91)</f>
        <v>  </v>
      </c>
      <c r="C82" s="239">
        <f>Inscription!E91</f>
        <v>0</v>
      </c>
      <c r="D82" s="239">
        <f>Inscription!F91</f>
        <v>0</v>
      </c>
      <c r="E82" s="241">
        <f>Inscription!G91</f>
        <v>0</v>
      </c>
      <c r="F82" s="240"/>
    </row>
    <row r="83" spans="1:6" ht="24.75" customHeight="1">
      <c r="A83" s="3">
        <f>Inscription!A92</f>
        <v>81</v>
      </c>
      <c r="B83" s="238" t="str">
        <f>CONCATENATE(Inscription!C92,"  ",Inscription!D92)</f>
        <v>  </v>
      </c>
      <c r="C83" s="239">
        <f>Inscription!E92</f>
        <v>0</v>
      </c>
      <c r="D83" s="239">
        <f>Inscription!F92</f>
        <v>0</v>
      </c>
      <c r="E83" s="241">
        <f>Inscription!G92</f>
        <v>0</v>
      </c>
      <c r="F83" s="240"/>
    </row>
    <row r="84" spans="1:6" ht="24.75" customHeight="1">
      <c r="A84" s="3">
        <f>Inscription!A93</f>
        <v>82</v>
      </c>
      <c r="B84" s="238" t="str">
        <f>CONCATENATE(Inscription!C93,"  ",Inscription!D93)</f>
        <v>  </v>
      </c>
      <c r="C84" s="239">
        <f>Inscription!E93</f>
        <v>0</v>
      </c>
      <c r="D84" s="239">
        <f>Inscription!F93</f>
        <v>0</v>
      </c>
      <c r="E84" s="241">
        <f>Inscription!G93</f>
        <v>0</v>
      </c>
      <c r="F84" s="240"/>
    </row>
    <row r="85" spans="1:6" ht="24.75" customHeight="1">
      <c r="A85" s="3">
        <f>Inscription!A94</f>
        <v>83</v>
      </c>
      <c r="B85" s="238" t="str">
        <f>CONCATENATE(Inscription!C94,"  ",Inscription!D94)</f>
        <v>  </v>
      </c>
      <c r="C85" s="239">
        <f>Inscription!E94</f>
        <v>0</v>
      </c>
      <c r="D85" s="239">
        <f>Inscription!F94</f>
        <v>0</v>
      </c>
      <c r="E85" s="241">
        <f>Inscription!G94</f>
        <v>0</v>
      </c>
      <c r="F85" s="240"/>
    </row>
    <row r="86" spans="1:6" ht="24.75" customHeight="1">
      <c r="A86" s="3">
        <f>Inscription!A95</f>
        <v>84</v>
      </c>
      <c r="B86" s="238" t="str">
        <f>CONCATENATE(Inscription!C95,"  ",Inscription!D95)</f>
        <v>  </v>
      </c>
      <c r="C86" s="239">
        <f>Inscription!E95</f>
        <v>0</v>
      </c>
      <c r="D86" s="239">
        <f>Inscription!F95</f>
        <v>0</v>
      </c>
      <c r="E86" s="241">
        <f>Inscription!G95</f>
        <v>0</v>
      </c>
      <c r="F86" s="240"/>
    </row>
    <row r="87" spans="1:6" ht="24.75" customHeight="1">
      <c r="A87" s="3">
        <f>Inscription!A96</f>
        <v>85</v>
      </c>
      <c r="B87" s="238" t="str">
        <f>CONCATENATE(Inscription!C96,"  ",Inscription!D96)</f>
        <v>  </v>
      </c>
      <c r="C87" s="239">
        <f>Inscription!E96</f>
        <v>0</v>
      </c>
      <c r="D87" s="239">
        <f>Inscription!F96</f>
        <v>0</v>
      </c>
      <c r="E87" s="241">
        <f>Inscription!G96</f>
        <v>0</v>
      </c>
      <c r="F87" s="240"/>
    </row>
    <row r="88" spans="1:6" ht="24.75" customHeight="1">
      <c r="A88" s="3">
        <f>Inscription!A97</f>
        <v>86</v>
      </c>
      <c r="B88" s="238" t="str">
        <f>CONCATENATE(Inscription!C97,"  ",Inscription!D97)</f>
        <v>  </v>
      </c>
      <c r="C88" s="239">
        <f>Inscription!E97</f>
        <v>0</v>
      </c>
      <c r="D88" s="239">
        <f>Inscription!F97</f>
        <v>0</v>
      </c>
      <c r="E88" s="241">
        <f>Inscription!G97</f>
        <v>0</v>
      </c>
      <c r="F88" s="240"/>
    </row>
    <row r="89" spans="1:6" ht="24.75" customHeight="1">
      <c r="A89" s="3">
        <f>Inscription!A98</f>
        <v>87</v>
      </c>
      <c r="B89" s="238" t="str">
        <f>CONCATENATE(Inscription!C98,"  ",Inscription!D98)</f>
        <v>  </v>
      </c>
      <c r="C89" s="239">
        <f>Inscription!E98</f>
        <v>0</v>
      </c>
      <c r="D89" s="239">
        <f>Inscription!F98</f>
        <v>0</v>
      </c>
      <c r="E89" s="241">
        <f>Inscription!G98</f>
        <v>0</v>
      </c>
      <c r="F89" s="240"/>
    </row>
    <row r="90" spans="1:6" ht="24.75" customHeight="1">
      <c r="A90" s="3">
        <f>Inscription!A99</f>
        <v>88</v>
      </c>
      <c r="B90" s="238" t="str">
        <f>CONCATENATE(Inscription!C99,"  ",Inscription!D99)</f>
        <v>  </v>
      </c>
      <c r="C90" s="239">
        <f>Inscription!E99</f>
        <v>0</v>
      </c>
      <c r="D90" s="239">
        <f>Inscription!F99</f>
        <v>0</v>
      </c>
      <c r="E90" s="241">
        <f>Inscription!G99</f>
        <v>0</v>
      </c>
      <c r="F90" s="240"/>
    </row>
    <row r="91" spans="1:6" ht="24.75" customHeight="1">
      <c r="A91" s="3">
        <f>Inscription!A100</f>
        <v>89</v>
      </c>
      <c r="B91" s="238" t="str">
        <f>CONCATENATE(Inscription!C100,"  ",Inscription!D100)</f>
        <v>  </v>
      </c>
      <c r="C91" s="239">
        <f>Inscription!E100</f>
        <v>0</v>
      </c>
      <c r="D91" s="239">
        <f>Inscription!F100</f>
        <v>0</v>
      </c>
      <c r="E91" s="241">
        <f>Inscription!G100</f>
        <v>0</v>
      </c>
      <c r="F91" s="240"/>
    </row>
    <row r="92" spans="1:6" ht="24.75" customHeight="1">
      <c r="A92" s="3">
        <f>Inscription!A101</f>
        <v>90</v>
      </c>
      <c r="B92" s="238" t="str">
        <f>CONCATENATE(Inscription!C101,"  ",Inscription!D101)</f>
        <v>  </v>
      </c>
      <c r="C92" s="239">
        <f>Inscription!E101</f>
        <v>0</v>
      </c>
      <c r="D92" s="239">
        <f>Inscription!F101</f>
        <v>0</v>
      </c>
      <c r="E92" s="241">
        <f>Inscription!G101</f>
        <v>0</v>
      </c>
      <c r="F92" s="240"/>
    </row>
    <row r="93" spans="1:6" ht="24.75" customHeight="1">
      <c r="A93" s="3">
        <f>Inscription!A102</f>
        <v>91</v>
      </c>
      <c r="B93" s="238" t="str">
        <f>CONCATENATE(Inscription!C102,"  ",Inscription!D102)</f>
        <v>  </v>
      </c>
      <c r="C93" s="239">
        <f>Inscription!E102</f>
        <v>0</v>
      </c>
      <c r="D93" s="239">
        <f>Inscription!F102</f>
        <v>0</v>
      </c>
      <c r="E93" s="241">
        <f>Inscription!G102</f>
        <v>0</v>
      </c>
      <c r="F93" s="240"/>
    </row>
    <row r="94" spans="1:6" ht="24.75" customHeight="1">
      <c r="A94" s="3">
        <f>Inscription!A103</f>
        <v>92</v>
      </c>
      <c r="B94" s="238" t="str">
        <f>CONCATENATE(Inscription!C103,"  ",Inscription!D103)</f>
        <v>  </v>
      </c>
      <c r="C94" s="239">
        <f>Inscription!E103</f>
        <v>0</v>
      </c>
      <c r="D94" s="239">
        <f>Inscription!F103</f>
        <v>0</v>
      </c>
      <c r="E94" s="241">
        <f>Inscription!G103</f>
        <v>0</v>
      </c>
      <c r="F94" s="240"/>
    </row>
    <row r="95" spans="1:6" ht="24.75" customHeight="1">
      <c r="A95" s="3">
        <f>Inscription!A104</f>
        <v>93</v>
      </c>
      <c r="B95" s="238" t="str">
        <f>CONCATENATE(Inscription!C104,"  ",Inscription!D104)</f>
        <v>  </v>
      </c>
      <c r="C95" s="239">
        <f>Inscription!E104</f>
        <v>0</v>
      </c>
      <c r="D95" s="239">
        <f>Inscription!F104</f>
        <v>0</v>
      </c>
      <c r="E95" s="241">
        <f>Inscription!G104</f>
        <v>0</v>
      </c>
      <c r="F95" s="240"/>
    </row>
    <row r="96" spans="1:6" ht="24.75" customHeight="1">
      <c r="A96" s="3">
        <f>Inscription!A105</f>
        <v>94</v>
      </c>
      <c r="B96" s="238" t="str">
        <f>CONCATENATE(Inscription!C105,"  ",Inscription!D105)</f>
        <v>  </v>
      </c>
      <c r="C96" s="239">
        <f>Inscription!E105</f>
        <v>0</v>
      </c>
      <c r="D96" s="239">
        <f>Inscription!F105</f>
        <v>0</v>
      </c>
      <c r="E96" s="241">
        <f>Inscription!G105</f>
        <v>0</v>
      </c>
      <c r="F96" s="240"/>
    </row>
    <row r="97" spans="1:6" ht="24.75" customHeight="1">
      <c r="A97" s="3">
        <f>Inscription!A106</f>
        <v>95</v>
      </c>
      <c r="B97" s="238" t="str">
        <f>CONCATENATE(Inscription!C106,"  ",Inscription!D106)</f>
        <v>  </v>
      </c>
      <c r="C97" s="239">
        <f>Inscription!E106</f>
        <v>0</v>
      </c>
      <c r="D97" s="239">
        <f>Inscription!F106</f>
        <v>0</v>
      </c>
      <c r="E97" s="241">
        <f>Inscription!G106</f>
        <v>0</v>
      </c>
      <c r="F97" s="240"/>
    </row>
    <row r="98" spans="1:6" ht="24.75" customHeight="1">
      <c r="A98" s="3">
        <f>Inscription!A107</f>
        <v>96</v>
      </c>
      <c r="B98" s="238" t="str">
        <f>CONCATENATE(Inscription!C107,"  ",Inscription!D107)</f>
        <v>  </v>
      </c>
      <c r="C98" s="239">
        <f>Inscription!E107</f>
        <v>0</v>
      </c>
      <c r="D98" s="239">
        <f>Inscription!F107</f>
        <v>0</v>
      </c>
      <c r="E98" s="241">
        <f>Inscription!G107</f>
        <v>0</v>
      </c>
      <c r="F98" s="240"/>
    </row>
    <row r="99" spans="1:6" ht="24.75" customHeight="1">
      <c r="A99" s="3">
        <f>Inscription!A108</f>
        <v>97</v>
      </c>
      <c r="B99" s="238" t="str">
        <f>CONCATENATE(Inscription!C108,"  ",Inscription!D108)</f>
        <v>  </v>
      </c>
      <c r="C99" s="239">
        <f>Inscription!E108</f>
        <v>0</v>
      </c>
      <c r="D99" s="239">
        <f>Inscription!F108</f>
        <v>0</v>
      </c>
      <c r="E99" s="241">
        <f>Inscription!G108</f>
        <v>0</v>
      </c>
      <c r="F99" s="240"/>
    </row>
    <row r="100" spans="1:6" ht="24.75" customHeight="1">
      <c r="A100" s="3">
        <f>Inscription!A109</f>
        <v>98</v>
      </c>
      <c r="B100" s="238" t="str">
        <f>CONCATENATE(Inscription!C109,"  ",Inscription!D109)</f>
        <v>  </v>
      </c>
      <c r="C100" s="239">
        <f>Inscription!E109</f>
        <v>0</v>
      </c>
      <c r="D100" s="239">
        <f>Inscription!F109</f>
        <v>0</v>
      </c>
      <c r="E100" s="241">
        <f>Inscription!G109</f>
        <v>0</v>
      </c>
      <c r="F100" s="240"/>
    </row>
    <row r="101" spans="1:6" ht="24.75" customHeight="1">
      <c r="A101" s="3">
        <f>Inscription!A110</f>
        <v>99</v>
      </c>
      <c r="B101" s="238" t="str">
        <f>CONCATENATE(Inscription!C110,"  ",Inscription!D110)</f>
        <v>  </v>
      </c>
      <c r="C101" s="239">
        <f>Inscription!E110</f>
        <v>0</v>
      </c>
      <c r="D101" s="239">
        <f>Inscription!F110</f>
        <v>0</v>
      </c>
      <c r="E101" s="241">
        <f>Inscription!G110</f>
        <v>0</v>
      </c>
      <c r="F101" s="240"/>
    </row>
    <row r="102" spans="1:6" ht="24.75" customHeight="1">
      <c r="A102" s="3">
        <f>Inscription!A111</f>
        <v>100</v>
      </c>
      <c r="B102" s="238" t="str">
        <f>CONCATENATE(Inscription!C111,"  ",Inscription!D111)</f>
        <v>  </v>
      </c>
      <c r="C102" s="239">
        <f>Inscription!E111</f>
        <v>0</v>
      </c>
      <c r="D102" s="239">
        <f>Inscription!F111</f>
        <v>0</v>
      </c>
      <c r="E102" s="241">
        <f>Inscription!G111</f>
        <v>0</v>
      </c>
      <c r="F102" s="240"/>
    </row>
    <row r="103" spans="1:6" ht="24.75" customHeight="1">
      <c r="A103" s="3">
        <f>Inscription!A112</f>
        <v>101</v>
      </c>
      <c r="B103" s="238" t="str">
        <f>CONCATENATE(Inscription!C112,"  ",Inscription!D112)</f>
        <v>  </v>
      </c>
      <c r="C103" s="239">
        <f>Inscription!E112</f>
        <v>0</v>
      </c>
      <c r="D103" s="239">
        <f>Inscription!F112</f>
        <v>0</v>
      </c>
      <c r="E103" s="241">
        <f>Inscription!G112</f>
        <v>0</v>
      </c>
      <c r="F103" s="240"/>
    </row>
    <row r="104" spans="1:6" ht="24.75" customHeight="1">
      <c r="A104" s="3">
        <f>Inscription!A113</f>
        <v>102</v>
      </c>
      <c r="B104" s="238" t="str">
        <f>CONCATENATE(Inscription!C113,"  ",Inscription!D113)</f>
        <v>  </v>
      </c>
      <c r="C104" s="239">
        <f>Inscription!E113</f>
        <v>0</v>
      </c>
      <c r="D104" s="239">
        <f>Inscription!F113</f>
        <v>0</v>
      </c>
      <c r="E104" s="241">
        <f>Inscription!G113</f>
        <v>0</v>
      </c>
      <c r="F104" s="240"/>
    </row>
    <row r="105" spans="1:6" ht="24.75" customHeight="1">
      <c r="A105" s="3">
        <f>Inscription!A114</f>
        <v>103</v>
      </c>
      <c r="B105" s="238" t="str">
        <f>CONCATENATE(Inscription!C114,"  ",Inscription!D114)</f>
        <v>  </v>
      </c>
      <c r="C105" s="239">
        <f>Inscription!E114</f>
        <v>0</v>
      </c>
      <c r="D105" s="239">
        <f>Inscription!F114</f>
        <v>0</v>
      </c>
      <c r="E105" s="241">
        <f>Inscription!G114</f>
        <v>0</v>
      </c>
      <c r="F105" s="240"/>
    </row>
    <row r="106" spans="1:6" ht="24.75" customHeight="1">
      <c r="A106" s="3">
        <f>Inscription!A115</f>
        <v>104</v>
      </c>
      <c r="B106" s="238" t="str">
        <f>CONCATENATE(Inscription!C115,"  ",Inscription!D115)</f>
        <v>  </v>
      </c>
      <c r="C106" s="239">
        <f>Inscription!E115</f>
        <v>0</v>
      </c>
      <c r="D106" s="239">
        <f>Inscription!F115</f>
        <v>0</v>
      </c>
      <c r="E106" s="241">
        <f>Inscription!G115</f>
        <v>0</v>
      </c>
      <c r="F106" s="240"/>
    </row>
    <row r="107" spans="1:6" ht="24.75" customHeight="1">
      <c r="A107" s="3">
        <f>Inscription!A116</f>
        <v>105</v>
      </c>
      <c r="B107" s="238" t="str">
        <f>CONCATENATE(Inscription!C116,"  ",Inscription!D116)</f>
        <v>  </v>
      </c>
      <c r="C107" s="239">
        <f>Inscription!E116</f>
        <v>0</v>
      </c>
      <c r="D107" s="239">
        <f>Inscription!F116</f>
        <v>0</v>
      </c>
      <c r="E107" s="241">
        <f>Inscription!G116</f>
        <v>0</v>
      </c>
      <c r="F107" s="240"/>
    </row>
    <row r="108" spans="1:6" ht="24.75" customHeight="1">
      <c r="A108" s="3">
        <f>Inscription!A117</f>
        <v>106</v>
      </c>
      <c r="B108" s="238" t="str">
        <f>CONCATENATE(Inscription!C117,"  ",Inscription!D117)</f>
        <v>  </v>
      </c>
      <c r="C108" s="239">
        <f>Inscription!E117</f>
        <v>0</v>
      </c>
      <c r="D108" s="239">
        <f>Inscription!F117</f>
        <v>0</v>
      </c>
      <c r="E108" s="241">
        <f>Inscription!G117</f>
        <v>0</v>
      </c>
      <c r="F108" s="240"/>
    </row>
    <row r="109" spans="1:6" ht="24.75" customHeight="1">
      <c r="A109" s="3">
        <f>Inscription!A118</f>
        <v>107</v>
      </c>
      <c r="B109" s="238" t="str">
        <f>CONCATENATE(Inscription!C118,"  ",Inscription!D118)</f>
        <v>  </v>
      </c>
      <c r="C109" s="239">
        <f>Inscription!E118</f>
        <v>0</v>
      </c>
      <c r="D109" s="239">
        <f>Inscription!F118</f>
        <v>0</v>
      </c>
      <c r="E109" s="241">
        <f>Inscription!G118</f>
        <v>0</v>
      </c>
      <c r="F109" s="240"/>
    </row>
    <row r="110" spans="1:6" ht="24.75" customHeight="1">
      <c r="A110" s="3">
        <f>Inscription!A119</f>
        <v>108</v>
      </c>
      <c r="B110" s="238" t="str">
        <f>CONCATENATE(Inscription!C119,"  ",Inscription!D119)</f>
        <v>  </v>
      </c>
      <c r="C110" s="239">
        <f>Inscription!E119</f>
        <v>0</v>
      </c>
      <c r="D110" s="239">
        <f>Inscription!F119</f>
        <v>0</v>
      </c>
      <c r="E110" s="241">
        <f>Inscription!G119</f>
        <v>0</v>
      </c>
      <c r="F110" s="240"/>
    </row>
    <row r="111" spans="1:6" ht="24.75" customHeight="1">
      <c r="A111" s="3">
        <f>Inscription!A120</f>
        <v>109</v>
      </c>
      <c r="B111" s="238" t="str">
        <f>CONCATENATE(Inscription!C120,"  ",Inscription!D120)</f>
        <v>  </v>
      </c>
      <c r="C111" s="239">
        <f>Inscription!E120</f>
        <v>0</v>
      </c>
      <c r="D111" s="239">
        <f>Inscription!F120</f>
        <v>0</v>
      </c>
      <c r="E111" s="241">
        <f>Inscription!G120</f>
        <v>0</v>
      </c>
      <c r="F111" s="240"/>
    </row>
    <row r="112" spans="1:6" ht="24.75" customHeight="1">
      <c r="A112" s="3">
        <f>Inscription!A121</f>
        <v>110</v>
      </c>
      <c r="B112" s="238" t="str">
        <f>CONCATENATE(Inscription!C121,"  ",Inscription!D121)</f>
        <v>  </v>
      </c>
      <c r="C112" s="239">
        <f>Inscription!E121</f>
        <v>0</v>
      </c>
      <c r="D112" s="239">
        <f>Inscription!F121</f>
        <v>0</v>
      </c>
      <c r="E112" s="241">
        <f>Inscription!G121</f>
        <v>0</v>
      </c>
      <c r="F112" s="240"/>
    </row>
    <row r="113" spans="1:6" ht="24.75" customHeight="1">
      <c r="A113" s="3">
        <f>Inscription!A122</f>
        <v>111</v>
      </c>
      <c r="B113" s="238" t="str">
        <f>CONCATENATE(Inscription!C122,"  ",Inscription!D122)</f>
        <v>  </v>
      </c>
      <c r="C113" s="239">
        <f>Inscription!E122</f>
        <v>0</v>
      </c>
      <c r="D113" s="239">
        <f>Inscription!F122</f>
        <v>0</v>
      </c>
      <c r="E113" s="241">
        <f>Inscription!G122</f>
        <v>0</v>
      </c>
      <c r="F113" s="240"/>
    </row>
    <row r="114" spans="1:6" ht="24.75" customHeight="1">
      <c r="A114" s="3">
        <f>Inscription!A123</f>
        <v>112</v>
      </c>
      <c r="B114" s="238" t="str">
        <f>CONCATENATE(Inscription!C123,"  ",Inscription!D123)</f>
        <v>  </v>
      </c>
      <c r="C114" s="239">
        <f>Inscription!E123</f>
        <v>0</v>
      </c>
      <c r="D114" s="239">
        <f>Inscription!F123</f>
        <v>0</v>
      </c>
      <c r="E114" s="241">
        <f>Inscription!G123</f>
        <v>0</v>
      </c>
      <c r="F114" s="240"/>
    </row>
    <row r="115" spans="1:6" ht="24.75" customHeight="1">
      <c r="A115" s="3">
        <f>Inscription!A124</f>
        <v>113</v>
      </c>
      <c r="B115" s="238" t="str">
        <f>CONCATENATE(Inscription!C124,"  ",Inscription!D124)</f>
        <v>  </v>
      </c>
      <c r="C115" s="239">
        <f>Inscription!E124</f>
        <v>0</v>
      </c>
      <c r="D115" s="239">
        <f>Inscription!F124</f>
        <v>0</v>
      </c>
      <c r="E115" s="241">
        <f>Inscription!G124</f>
        <v>0</v>
      </c>
      <c r="F115" s="240"/>
    </row>
    <row r="116" spans="1:6" ht="24.75" customHeight="1">
      <c r="A116" s="3">
        <f>Inscription!A125</f>
        <v>114</v>
      </c>
      <c r="B116" s="238" t="str">
        <f>CONCATENATE(Inscription!C125,"  ",Inscription!D125)</f>
        <v>  </v>
      </c>
      <c r="C116" s="239">
        <f>Inscription!E125</f>
        <v>0</v>
      </c>
      <c r="D116" s="239">
        <f>Inscription!F125</f>
        <v>0</v>
      </c>
      <c r="E116" s="241">
        <f>Inscription!G125</f>
        <v>0</v>
      </c>
      <c r="F116" s="240"/>
    </row>
    <row r="117" spans="1:6" ht="24.75" customHeight="1">
      <c r="A117" s="3">
        <f>Inscription!A126</f>
        <v>115</v>
      </c>
      <c r="B117" s="238" t="str">
        <f>CONCATENATE(Inscription!C126,"  ",Inscription!D126)</f>
        <v>  </v>
      </c>
      <c r="C117" s="239">
        <f>Inscription!E126</f>
        <v>0</v>
      </c>
      <c r="D117" s="239">
        <f>Inscription!F126</f>
        <v>0</v>
      </c>
      <c r="E117" s="241">
        <f>Inscription!G126</f>
        <v>0</v>
      </c>
      <c r="F117" s="240"/>
    </row>
    <row r="118" spans="1:6" ht="24.75" customHeight="1">
      <c r="A118" s="3">
        <f>Inscription!A127</f>
        <v>116</v>
      </c>
      <c r="B118" s="238" t="str">
        <f>CONCATENATE(Inscription!C127,"  ",Inscription!D127)</f>
        <v>  </v>
      </c>
      <c r="C118" s="239">
        <f>Inscription!E127</f>
        <v>0</v>
      </c>
      <c r="D118" s="239">
        <f>Inscription!F127</f>
        <v>0</v>
      </c>
      <c r="E118" s="241">
        <f>Inscription!G127</f>
        <v>0</v>
      </c>
      <c r="F118" s="240"/>
    </row>
    <row r="119" spans="1:6" ht="24.75" customHeight="1">
      <c r="A119" s="3">
        <f>Inscription!A128</f>
        <v>117</v>
      </c>
      <c r="B119" s="238" t="str">
        <f>CONCATENATE(Inscription!C128,"  ",Inscription!D128)</f>
        <v>  </v>
      </c>
      <c r="C119" s="239">
        <f>Inscription!E128</f>
        <v>0</v>
      </c>
      <c r="D119" s="239">
        <f>Inscription!F128</f>
        <v>0</v>
      </c>
      <c r="E119" s="241">
        <f>Inscription!G128</f>
        <v>0</v>
      </c>
      <c r="F119" s="240"/>
    </row>
    <row r="120" spans="1:6" ht="24.75" customHeight="1">
      <c r="A120" s="3">
        <f>Inscription!A129</f>
        <v>118</v>
      </c>
      <c r="B120" s="238" t="str">
        <f>CONCATENATE(Inscription!C129,"  ",Inscription!D129)</f>
        <v>  </v>
      </c>
      <c r="C120" s="239">
        <f>Inscription!E129</f>
        <v>0</v>
      </c>
      <c r="D120" s="239">
        <f>Inscription!F129</f>
        <v>0</v>
      </c>
      <c r="E120" s="241">
        <f>Inscription!G129</f>
        <v>0</v>
      </c>
      <c r="F120" s="240"/>
    </row>
    <row r="121" spans="1:6" ht="24.75" customHeight="1">
      <c r="A121" s="3">
        <f>Inscription!A130</f>
        <v>119</v>
      </c>
      <c r="B121" s="238" t="str">
        <f>CONCATENATE(Inscription!C130,"  ",Inscription!D130)</f>
        <v>  </v>
      </c>
      <c r="C121" s="239">
        <f>Inscription!E130</f>
        <v>0</v>
      </c>
      <c r="D121" s="239">
        <f>Inscription!F130</f>
        <v>0</v>
      </c>
      <c r="E121" s="241">
        <f>Inscription!G130</f>
        <v>0</v>
      </c>
      <c r="F121" s="240"/>
    </row>
    <row r="122" spans="1:6" ht="24.75" customHeight="1">
      <c r="A122" s="3">
        <f>Inscription!A131</f>
        <v>120</v>
      </c>
      <c r="B122" s="238" t="str">
        <f>CONCATENATE(Inscription!C131,"  ",Inscription!D131)</f>
        <v>  </v>
      </c>
      <c r="C122" s="239">
        <f>Inscription!E131</f>
        <v>0</v>
      </c>
      <c r="D122" s="239">
        <f>Inscription!F131</f>
        <v>0</v>
      </c>
      <c r="E122" s="241">
        <f>Inscription!G131</f>
        <v>0</v>
      </c>
      <c r="F122" s="240"/>
    </row>
    <row r="123" spans="1:6" ht="24.75" customHeight="1">
      <c r="A123" s="3">
        <f>Inscription!A132</f>
        <v>121</v>
      </c>
      <c r="B123" s="238" t="str">
        <f>CONCATENATE(Inscription!C132,"  ",Inscription!D132)</f>
        <v>  </v>
      </c>
      <c r="C123" s="239">
        <f>Inscription!E132</f>
        <v>0</v>
      </c>
      <c r="D123" s="239">
        <f>Inscription!F132</f>
        <v>0</v>
      </c>
      <c r="E123" s="241">
        <f>Inscription!G132</f>
        <v>0</v>
      </c>
      <c r="F123" s="240"/>
    </row>
    <row r="124" spans="1:6" ht="24.75" customHeight="1">
      <c r="A124" s="3">
        <f>Inscription!A133</f>
        <v>122</v>
      </c>
      <c r="B124" s="238" t="str">
        <f>CONCATENATE(Inscription!C133,"  ",Inscription!D133)</f>
        <v>  </v>
      </c>
      <c r="C124" s="239">
        <f>Inscription!E133</f>
        <v>0</v>
      </c>
      <c r="D124" s="239">
        <f>Inscription!F133</f>
        <v>0</v>
      </c>
      <c r="E124" s="241">
        <f>Inscription!G133</f>
        <v>0</v>
      </c>
      <c r="F124" s="240"/>
    </row>
    <row r="125" spans="1:6" ht="24.75" customHeight="1">
      <c r="A125" s="3">
        <f>Inscription!A134</f>
        <v>123</v>
      </c>
      <c r="B125" s="238" t="str">
        <f>CONCATENATE(Inscription!C134,"  ",Inscription!D134)</f>
        <v>  </v>
      </c>
      <c r="C125" s="239">
        <f>Inscription!E134</f>
        <v>0</v>
      </c>
      <c r="D125" s="239">
        <f>Inscription!F134</f>
        <v>0</v>
      </c>
      <c r="E125" s="241">
        <f>Inscription!G134</f>
        <v>0</v>
      </c>
      <c r="F125" s="240"/>
    </row>
    <row r="126" spans="1:6" ht="24.75" customHeight="1">
      <c r="A126" s="3">
        <f>Inscription!A135</f>
        <v>124</v>
      </c>
      <c r="B126" s="238" t="str">
        <f>CONCATENATE(Inscription!C135,"  ",Inscription!D135)</f>
        <v>  </v>
      </c>
      <c r="C126" s="239">
        <f>Inscription!E135</f>
        <v>0</v>
      </c>
      <c r="D126" s="239">
        <f>Inscription!F135</f>
        <v>0</v>
      </c>
      <c r="E126" s="241">
        <f>Inscription!G135</f>
        <v>0</v>
      </c>
      <c r="F126" s="240"/>
    </row>
    <row r="127" spans="1:6" ht="24.75" customHeight="1">
      <c r="A127" s="3">
        <f>Inscription!A136</f>
        <v>125</v>
      </c>
      <c r="B127" s="238" t="str">
        <f>CONCATENATE(Inscription!C136,"  ",Inscription!D136)</f>
        <v>  </v>
      </c>
      <c r="C127" s="239">
        <f>Inscription!E136</f>
        <v>0</v>
      </c>
      <c r="D127" s="239">
        <f>Inscription!F136</f>
        <v>0</v>
      </c>
      <c r="E127" s="241">
        <f>Inscription!G136</f>
        <v>0</v>
      </c>
      <c r="F127" s="240"/>
    </row>
    <row r="128" spans="1:6" ht="24.75" customHeight="1">
      <c r="A128" s="3">
        <f>Inscription!A137</f>
        <v>126</v>
      </c>
      <c r="B128" s="238" t="str">
        <f>CONCATENATE(Inscription!C137,"  ",Inscription!D137)</f>
        <v>  </v>
      </c>
      <c r="C128" s="239">
        <f>Inscription!E137</f>
        <v>0</v>
      </c>
      <c r="D128" s="239">
        <f>Inscription!F137</f>
        <v>0</v>
      </c>
      <c r="E128" s="241">
        <f>Inscription!G137</f>
        <v>0</v>
      </c>
      <c r="F128" s="240"/>
    </row>
    <row r="129" spans="1:6" ht="24.75" customHeight="1">
      <c r="A129" s="3">
        <f>Inscription!A138</f>
        <v>127</v>
      </c>
      <c r="B129" s="238" t="str">
        <f>CONCATENATE(Inscription!C138,"  ",Inscription!D138)</f>
        <v>  </v>
      </c>
      <c r="C129" s="239">
        <f>Inscription!E138</f>
        <v>0</v>
      </c>
      <c r="D129" s="239">
        <f>Inscription!F138</f>
        <v>0</v>
      </c>
      <c r="E129" s="241">
        <f>Inscription!G138</f>
        <v>0</v>
      </c>
      <c r="F129" s="240"/>
    </row>
    <row r="130" spans="1:6" ht="24.75" customHeight="1">
      <c r="A130" s="3">
        <f>Inscription!A139</f>
        <v>128</v>
      </c>
      <c r="B130" s="238" t="str">
        <f>CONCATENATE(Inscription!C139,"  ",Inscription!D139)</f>
        <v>  </v>
      </c>
      <c r="C130" s="239">
        <f>Inscription!E139</f>
        <v>0</v>
      </c>
      <c r="D130" s="239">
        <f>Inscription!F139</f>
        <v>0</v>
      </c>
      <c r="E130" s="241">
        <f>Inscription!G139</f>
        <v>0</v>
      </c>
      <c r="F130" s="240"/>
    </row>
    <row r="131" spans="1:6" ht="24.75" customHeight="1">
      <c r="A131" s="3">
        <f>Inscription!A140</f>
        <v>129</v>
      </c>
      <c r="B131" s="238" t="str">
        <f>CONCATENATE(Inscription!C140,"  ",Inscription!D140)</f>
        <v>  </v>
      </c>
      <c r="C131" s="239">
        <f>Inscription!E140</f>
        <v>0</v>
      </c>
      <c r="D131" s="239">
        <f>Inscription!F140</f>
        <v>0</v>
      </c>
      <c r="E131" s="241">
        <f>Inscription!G140</f>
        <v>0</v>
      </c>
      <c r="F131" s="240"/>
    </row>
    <row r="132" spans="1:6" ht="24.75" customHeight="1">
      <c r="A132" s="3">
        <f>Inscription!A141</f>
        <v>130</v>
      </c>
      <c r="B132" s="238" t="str">
        <f>CONCATENATE(Inscription!C141,"  ",Inscription!D141)</f>
        <v>  </v>
      </c>
      <c r="C132" s="239">
        <f>Inscription!E141</f>
        <v>0</v>
      </c>
      <c r="D132" s="239">
        <f>Inscription!F141</f>
        <v>0</v>
      </c>
      <c r="E132" s="241">
        <f>Inscription!G141</f>
        <v>0</v>
      </c>
      <c r="F132" s="240"/>
    </row>
    <row r="133" spans="1:6" ht="24.75" customHeight="1">
      <c r="A133" s="3">
        <f>Inscription!A142</f>
        <v>131</v>
      </c>
      <c r="B133" s="238" t="str">
        <f>CONCATENATE(Inscription!C142,"  ",Inscription!D142)</f>
        <v>  </v>
      </c>
      <c r="C133" s="239">
        <f>Inscription!E142</f>
        <v>0</v>
      </c>
      <c r="D133" s="239">
        <f>Inscription!F142</f>
        <v>0</v>
      </c>
      <c r="E133" s="241">
        <f>Inscription!G142</f>
        <v>0</v>
      </c>
      <c r="F133" s="240"/>
    </row>
    <row r="134" spans="1:6" ht="24.75" customHeight="1">
      <c r="A134" s="3">
        <f>Inscription!A143</f>
        <v>132</v>
      </c>
      <c r="B134" s="238" t="str">
        <f>CONCATENATE(Inscription!C143,"  ",Inscription!D143)</f>
        <v>  </v>
      </c>
      <c r="C134" s="239">
        <f>Inscription!E143</f>
        <v>0</v>
      </c>
      <c r="D134" s="239">
        <f>Inscription!F143</f>
        <v>0</v>
      </c>
      <c r="E134" s="241">
        <f>Inscription!G143</f>
        <v>0</v>
      </c>
      <c r="F134" s="240"/>
    </row>
    <row r="135" spans="1:6" ht="24.75" customHeight="1">
      <c r="A135" s="3">
        <f>Inscription!A144</f>
        <v>133</v>
      </c>
      <c r="B135" s="238" t="str">
        <f>CONCATENATE(Inscription!C144,"  ",Inscription!D144)</f>
        <v>  </v>
      </c>
      <c r="C135" s="239">
        <f>Inscription!E144</f>
        <v>0</v>
      </c>
      <c r="D135" s="239">
        <f>Inscription!F144</f>
        <v>0</v>
      </c>
      <c r="E135" s="241">
        <f>Inscription!G144</f>
        <v>0</v>
      </c>
      <c r="F135" s="240"/>
    </row>
    <row r="136" spans="1:6" ht="24.75" customHeight="1">
      <c r="A136" s="3">
        <f>Inscription!A145</f>
        <v>134</v>
      </c>
      <c r="B136" s="238" t="str">
        <f>CONCATENATE(Inscription!C145,"  ",Inscription!D145)</f>
        <v>  </v>
      </c>
      <c r="C136" s="239">
        <f>Inscription!E145</f>
        <v>0</v>
      </c>
      <c r="D136" s="239">
        <f>Inscription!F145</f>
        <v>0</v>
      </c>
      <c r="E136" s="241">
        <f>Inscription!G145</f>
        <v>0</v>
      </c>
      <c r="F136" s="240"/>
    </row>
    <row r="137" spans="1:6" ht="24.75" customHeight="1">
      <c r="A137" s="3">
        <f>Inscription!A146</f>
        <v>135</v>
      </c>
      <c r="B137" s="238" t="str">
        <f>CONCATENATE(Inscription!C146,"  ",Inscription!D146)</f>
        <v>  </v>
      </c>
      <c r="C137" s="239">
        <f>Inscription!E146</f>
        <v>0</v>
      </c>
      <c r="D137" s="239">
        <f>Inscription!F146</f>
        <v>0</v>
      </c>
      <c r="E137" s="241">
        <f>Inscription!G146</f>
        <v>0</v>
      </c>
      <c r="F137" s="240"/>
    </row>
    <row r="138" spans="1:6" ht="24.75" customHeight="1">
      <c r="A138" s="3">
        <f>Inscription!A147</f>
        <v>136</v>
      </c>
      <c r="B138" s="238" t="str">
        <f>CONCATENATE(Inscription!C147,"  ",Inscription!D147)</f>
        <v>  </v>
      </c>
      <c r="C138" s="239">
        <f>Inscription!E147</f>
        <v>0</v>
      </c>
      <c r="D138" s="239">
        <f>Inscription!F147</f>
        <v>0</v>
      </c>
      <c r="E138" s="241">
        <f>Inscription!G147</f>
        <v>0</v>
      </c>
      <c r="F138" s="240"/>
    </row>
    <row r="139" spans="1:6" ht="24.75" customHeight="1">
      <c r="A139" s="3">
        <f>Inscription!A148</f>
        <v>137</v>
      </c>
      <c r="B139" s="238" t="str">
        <f>CONCATENATE(Inscription!C148,"  ",Inscription!D148)</f>
        <v>  </v>
      </c>
      <c r="C139" s="239">
        <f>Inscription!E148</f>
        <v>0</v>
      </c>
      <c r="D139" s="239">
        <f>Inscription!F148</f>
        <v>0</v>
      </c>
      <c r="E139" s="241">
        <f>Inscription!G148</f>
        <v>0</v>
      </c>
      <c r="F139" s="240"/>
    </row>
    <row r="140" spans="1:6" ht="24.75" customHeight="1">
      <c r="A140" s="3">
        <f>Inscription!A149</f>
        <v>138</v>
      </c>
      <c r="B140" s="238" t="str">
        <f>CONCATENATE(Inscription!C149,"  ",Inscription!D149)</f>
        <v>  </v>
      </c>
      <c r="C140" s="239">
        <f>Inscription!E149</f>
        <v>0</v>
      </c>
      <c r="D140" s="239">
        <f>Inscription!F149</f>
        <v>0</v>
      </c>
      <c r="E140" s="241">
        <f>Inscription!G149</f>
        <v>0</v>
      </c>
      <c r="F140" s="240"/>
    </row>
    <row r="141" spans="1:6" ht="24.75" customHeight="1">
      <c r="A141" s="3">
        <f>Inscription!A150</f>
        <v>139</v>
      </c>
      <c r="B141" s="238" t="str">
        <f>CONCATENATE(Inscription!C150,"  ",Inscription!D150)</f>
        <v>  </v>
      </c>
      <c r="C141" s="239">
        <f>Inscription!E150</f>
        <v>0</v>
      </c>
      <c r="D141" s="239">
        <f>Inscription!F150</f>
        <v>0</v>
      </c>
      <c r="E141" s="241">
        <f>Inscription!G150</f>
        <v>0</v>
      </c>
      <c r="F141" s="240"/>
    </row>
    <row r="142" spans="1:6" ht="24.75" customHeight="1">
      <c r="A142" s="3">
        <f>Inscription!A151</f>
        <v>140</v>
      </c>
      <c r="B142" s="238" t="str">
        <f>CONCATENATE(Inscription!C151,"  ",Inscription!D151)</f>
        <v>  </v>
      </c>
      <c r="C142" s="239">
        <f>Inscription!E151</f>
        <v>0</v>
      </c>
      <c r="D142" s="239">
        <f>Inscription!F151</f>
        <v>0</v>
      </c>
      <c r="E142" s="241">
        <f>Inscription!G151</f>
        <v>0</v>
      </c>
      <c r="F142" s="240"/>
    </row>
    <row r="143" spans="1:6" ht="24.75" customHeight="1">
      <c r="A143" s="3">
        <f>Inscription!A152</f>
        <v>141</v>
      </c>
      <c r="B143" s="238" t="str">
        <f>CONCATENATE(Inscription!C152,"  ",Inscription!D152)</f>
        <v>  </v>
      </c>
      <c r="C143" s="239">
        <f>Inscription!E152</f>
        <v>0</v>
      </c>
      <c r="D143" s="239">
        <f>Inscription!F152</f>
        <v>0</v>
      </c>
      <c r="E143" s="241">
        <f>Inscription!G152</f>
        <v>0</v>
      </c>
      <c r="F143" s="240"/>
    </row>
    <row r="144" spans="1:6" ht="24.75" customHeight="1">
      <c r="A144" s="3">
        <f>Inscription!A153</f>
        <v>142</v>
      </c>
      <c r="B144" s="238" t="str">
        <f>CONCATENATE(Inscription!C153,"  ",Inscription!D153)</f>
        <v>  </v>
      </c>
      <c r="C144" s="239">
        <f>Inscription!E153</f>
        <v>0</v>
      </c>
      <c r="D144" s="239">
        <f>Inscription!F153</f>
        <v>0</v>
      </c>
      <c r="E144" s="241">
        <f>Inscription!G153</f>
        <v>0</v>
      </c>
      <c r="F144" s="240"/>
    </row>
    <row r="145" spans="1:6" ht="24.75" customHeight="1">
      <c r="A145" s="3">
        <f>Inscription!A154</f>
        <v>143</v>
      </c>
      <c r="B145" s="238" t="str">
        <f>CONCATENATE(Inscription!C154,"  ",Inscription!D154)</f>
        <v>  </v>
      </c>
      <c r="C145" s="239">
        <f>Inscription!E154</f>
        <v>0</v>
      </c>
      <c r="D145" s="239">
        <f>Inscription!F154</f>
        <v>0</v>
      </c>
      <c r="E145" s="241">
        <f>Inscription!G154</f>
        <v>0</v>
      </c>
      <c r="F145" s="240"/>
    </row>
    <row r="146" spans="1:6" ht="24.75" customHeight="1">
      <c r="A146" s="3">
        <f>Inscription!A155</f>
        <v>144</v>
      </c>
      <c r="B146" s="238" t="str">
        <f>CONCATENATE(Inscription!C155,"  ",Inscription!D155)</f>
        <v>  </v>
      </c>
      <c r="C146" s="239">
        <f>Inscription!E155</f>
        <v>0</v>
      </c>
      <c r="D146" s="239">
        <f>Inscription!F155</f>
        <v>0</v>
      </c>
      <c r="E146" s="241">
        <f>Inscription!G155</f>
        <v>0</v>
      </c>
      <c r="F146" s="240"/>
    </row>
    <row r="147" spans="1:6" ht="24.75" customHeight="1">
      <c r="A147" s="3">
        <f>Inscription!A156</f>
        <v>145</v>
      </c>
      <c r="B147" s="238" t="str">
        <f>CONCATENATE(Inscription!C156,"  ",Inscription!D156)</f>
        <v>  </v>
      </c>
      <c r="C147" s="239">
        <f>Inscription!E156</f>
        <v>0</v>
      </c>
      <c r="D147" s="239">
        <f>Inscription!F156</f>
        <v>0</v>
      </c>
      <c r="E147" s="241">
        <f>Inscription!G156</f>
        <v>0</v>
      </c>
      <c r="F147" s="240"/>
    </row>
    <row r="148" spans="1:6" ht="24.75" customHeight="1">
      <c r="A148" s="3">
        <f>Inscription!A157</f>
        <v>146</v>
      </c>
      <c r="B148" s="238" t="str">
        <f>CONCATENATE(Inscription!C157,"  ",Inscription!D157)</f>
        <v>  </v>
      </c>
      <c r="C148" s="239">
        <f>Inscription!E157</f>
        <v>0</v>
      </c>
      <c r="D148" s="239">
        <f>Inscription!F157</f>
        <v>0</v>
      </c>
      <c r="E148" s="241">
        <f>Inscription!G157</f>
        <v>0</v>
      </c>
      <c r="F148" s="240"/>
    </row>
    <row r="149" spans="1:6" ht="24.75" customHeight="1">
      <c r="A149" s="3">
        <f>Inscription!A158</f>
        <v>147</v>
      </c>
      <c r="B149" s="238" t="str">
        <f>CONCATENATE(Inscription!C158,"  ",Inscription!D158)</f>
        <v>  </v>
      </c>
      <c r="C149" s="239">
        <f>Inscription!E158</f>
        <v>0</v>
      </c>
      <c r="D149" s="239">
        <f>Inscription!F158</f>
        <v>0</v>
      </c>
      <c r="E149" s="241">
        <f>Inscription!G158</f>
        <v>0</v>
      </c>
      <c r="F149" s="240"/>
    </row>
    <row r="150" spans="1:6" ht="24.75" customHeight="1">
      <c r="A150" s="3">
        <f>Inscription!A159</f>
        <v>148</v>
      </c>
      <c r="B150" s="238" t="str">
        <f>CONCATENATE(Inscription!C159,"  ",Inscription!D159)</f>
        <v>  </v>
      </c>
      <c r="C150" s="239">
        <f>Inscription!E159</f>
        <v>0</v>
      </c>
      <c r="D150" s="239">
        <f>Inscription!F159</f>
        <v>0</v>
      </c>
      <c r="E150" s="241">
        <f>Inscription!G159</f>
        <v>0</v>
      </c>
      <c r="F150" s="240"/>
    </row>
    <row r="151" spans="1:6" ht="24.75" customHeight="1">
      <c r="A151" s="3">
        <f>Inscription!A160</f>
        <v>149</v>
      </c>
      <c r="B151" s="238" t="str">
        <f>CONCATENATE(Inscription!C160,"  ",Inscription!D160)</f>
        <v>  </v>
      </c>
      <c r="C151" s="239">
        <f>Inscription!E160</f>
        <v>0</v>
      </c>
      <c r="D151" s="239">
        <f>Inscription!F160</f>
        <v>0</v>
      </c>
      <c r="E151" s="241">
        <f>Inscription!G160</f>
        <v>0</v>
      </c>
      <c r="F151" s="240"/>
    </row>
    <row r="152" spans="1:6" ht="24.75" customHeight="1">
      <c r="A152" s="3">
        <f>Inscription!A161</f>
        <v>150</v>
      </c>
      <c r="B152" s="238" t="str">
        <f>CONCATENATE(Inscription!C161,"  ",Inscription!D161)</f>
        <v>  </v>
      </c>
      <c r="C152" s="239">
        <f>Inscription!E161</f>
        <v>0</v>
      </c>
      <c r="D152" s="239">
        <f>Inscription!F161</f>
        <v>0</v>
      </c>
      <c r="E152" s="241">
        <f>Inscription!G161</f>
        <v>0</v>
      </c>
      <c r="F152" s="240"/>
    </row>
    <row r="153" spans="1:6" ht="24.75" customHeight="1">
      <c r="A153" s="3">
        <f>Inscription!A162</f>
        <v>151</v>
      </c>
      <c r="B153" s="238" t="str">
        <f>CONCATENATE(Inscription!C162,"  ",Inscription!D162)</f>
        <v>  </v>
      </c>
      <c r="C153" s="239">
        <f>Inscription!E162</f>
        <v>0</v>
      </c>
      <c r="D153" s="239">
        <f>Inscription!F162</f>
        <v>0</v>
      </c>
      <c r="E153" s="241">
        <f>Inscription!G162</f>
        <v>0</v>
      </c>
      <c r="F153" s="240"/>
    </row>
    <row r="154" spans="1:6" ht="24.75" customHeight="1">
      <c r="A154" s="3">
        <f>Inscription!A163</f>
        <v>152</v>
      </c>
      <c r="B154" s="238" t="str">
        <f>CONCATENATE(Inscription!C163,"  ",Inscription!D163)</f>
        <v>  </v>
      </c>
      <c r="C154" s="239">
        <f>Inscription!E163</f>
        <v>0</v>
      </c>
      <c r="D154" s="239">
        <f>Inscription!F163</f>
        <v>0</v>
      </c>
      <c r="E154" s="241">
        <f>Inscription!G163</f>
        <v>0</v>
      </c>
      <c r="F154" s="240"/>
    </row>
    <row r="155" spans="1:6" ht="24.75" customHeight="1">
      <c r="A155" s="3">
        <f>Inscription!A164</f>
        <v>153</v>
      </c>
      <c r="B155" s="238" t="str">
        <f>CONCATENATE(Inscription!C164,"  ",Inscription!D164)</f>
        <v>  </v>
      </c>
      <c r="C155" s="239">
        <f>Inscription!E164</f>
        <v>0</v>
      </c>
      <c r="D155" s="239">
        <f>Inscription!F164</f>
        <v>0</v>
      </c>
      <c r="E155" s="241">
        <f>Inscription!G164</f>
        <v>0</v>
      </c>
      <c r="F155" s="240"/>
    </row>
    <row r="156" spans="1:6" ht="24.75" customHeight="1">
      <c r="A156" s="3">
        <f>Inscription!A165</f>
        <v>154</v>
      </c>
      <c r="B156" s="238" t="str">
        <f>CONCATENATE(Inscription!C165,"  ",Inscription!D165)</f>
        <v>  </v>
      </c>
      <c r="C156" s="239">
        <f>Inscription!E165</f>
        <v>0</v>
      </c>
      <c r="D156" s="239">
        <f>Inscription!F165</f>
        <v>0</v>
      </c>
      <c r="E156" s="241">
        <f>Inscription!G165</f>
        <v>0</v>
      </c>
      <c r="F156" s="240"/>
    </row>
    <row r="157" spans="1:6" ht="24.75" customHeight="1">
      <c r="A157" s="3">
        <f>Inscription!A166</f>
        <v>155</v>
      </c>
      <c r="B157" s="238" t="str">
        <f>CONCATENATE(Inscription!C166,"  ",Inscription!D166)</f>
        <v>  </v>
      </c>
      <c r="C157" s="239">
        <f>Inscription!E166</f>
        <v>0</v>
      </c>
      <c r="D157" s="239">
        <f>Inscription!F166</f>
        <v>0</v>
      </c>
      <c r="E157" s="241">
        <f>Inscription!G166</f>
        <v>0</v>
      </c>
      <c r="F157" s="240"/>
    </row>
    <row r="158" spans="1:6" ht="24.75" customHeight="1">
      <c r="A158" s="3">
        <f>Inscription!A167</f>
        <v>156</v>
      </c>
      <c r="B158" s="238" t="str">
        <f>CONCATENATE(Inscription!C167,"  ",Inscription!D167)</f>
        <v>  </v>
      </c>
      <c r="C158" s="239">
        <f>Inscription!E167</f>
        <v>0</v>
      </c>
      <c r="D158" s="239">
        <f>Inscription!F167</f>
        <v>0</v>
      </c>
      <c r="E158" s="241">
        <f>Inscription!G167</f>
        <v>0</v>
      </c>
      <c r="F158" s="240"/>
    </row>
    <row r="159" spans="1:6" ht="24.75" customHeight="1">
      <c r="A159" s="3">
        <f>Inscription!A168</f>
        <v>157</v>
      </c>
      <c r="B159" s="238" t="str">
        <f>CONCATENATE(Inscription!C168,"  ",Inscription!D168)</f>
        <v>  </v>
      </c>
      <c r="C159" s="239">
        <f>Inscription!E168</f>
        <v>0</v>
      </c>
      <c r="D159" s="239">
        <f>Inscription!F168</f>
        <v>0</v>
      </c>
      <c r="E159" s="241">
        <f>Inscription!G168</f>
        <v>0</v>
      </c>
      <c r="F159" s="240"/>
    </row>
    <row r="160" spans="1:6" ht="24.75" customHeight="1">
      <c r="A160" s="3">
        <f>Inscription!A169</f>
        <v>158</v>
      </c>
      <c r="B160" s="238" t="str">
        <f>CONCATENATE(Inscription!C169,"  ",Inscription!D169)</f>
        <v>  </v>
      </c>
      <c r="C160" s="239">
        <f>Inscription!E169</f>
        <v>0</v>
      </c>
      <c r="D160" s="239">
        <f>Inscription!F169</f>
        <v>0</v>
      </c>
      <c r="E160" s="241">
        <f>Inscription!G169</f>
        <v>0</v>
      </c>
      <c r="F160" s="240"/>
    </row>
    <row r="161" spans="1:6" ht="24.75" customHeight="1">
      <c r="A161" s="3">
        <f>Inscription!A170</f>
        <v>159</v>
      </c>
      <c r="B161" s="238" t="str">
        <f>CONCATENATE(Inscription!C170,"  ",Inscription!D170)</f>
        <v>  </v>
      </c>
      <c r="C161" s="239">
        <f>Inscription!E170</f>
        <v>0</v>
      </c>
      <c r="D161" s="239">
        <f>Inscription!F170</f>
        <v>0</v>
      </c>
      <c r="E161" s="241">
        <f>Inscription!G170</f>
        <v>0</v>
      </c>
      <c r="F161" s="240"/>
    </row>
    <row r="162" spans="1:6" ht="24.75" customHeight="1">
      <c r="A162" s="3">
        <f>Inscription!A171</f>
        <v>160</v>
      </c>
      <c r="B162" s="238" t="str">
        <f>CONCATENATE(Inscription!C171,"  ",Inscription!D171)</f>
        <v>  </v>
      </c>
      <c r="C162" s="239">
        <f>Inscription!E171</f>
        <v>0</v>
      </c>
      <c r="D162" s="239">
        <f>Inscription!F171</f>
        <v>0</v>
      </c>
      <c r="E162" s="241">
        <f>Inscription!G171</f>
        <v>0</v>
      </c>
      <c r="F162" s="240"/>
    </row>
    <row r="163" spans="1:6" ht="24.75" customHeight="1">
      <c r="A163" s="3">
        <f>Inscription!A172</f>
        <v>161</v>
      </c>
      <c r="B163" s="238" t="str">
        <f>CONCATENATE(Inscription!C172,"  ",Inscription!D172)</f>
        <v>  </v>
      </c>
      <c r="C163" s="239">
        <f>Inscription!E172</f>
        <v>0</v>
      </c>
      <c r="D163" s="239">
        <f>Inscription!F172</f>
        <v>0</v>
      </c>
      <c r="E163" s="241">
        <f>Inscription!G172</f>
        <v>0</v>
      </c>
      <c r="F163" s="240"/>
    </row>
    <row r="164" spans="1:6" ht="24.75" customHeight="1">
      <c r="A164" s="3">
        <f>Inscription!A173</f>
        <v>162</v>
      </c>
      <c r="B164" s="238" t="str">
        <f>CONCATENATE(Inscription!C173,"  ",Inscription!D173)</f>
        <v>  </v>
      </c>
      <c r="C164" s="239">
        <f>Inscription!E173</f>
        <v>0</v>
      </c>
      <c r="D164" s="239">
        <f>Inscription!F173</f>
        <v>0</v>
      </c>
      <c r="E164" s="241">
        <f>Inscription!G173</f>
        <v>0</v>
      </c>
      <c r="F164" s="240"/>
    </row>
    <row r="165" spans="1:6" ht="24.75" customHeight="1">
      <c r="A165" s="3">
        <f>Inscription!A174</f>
        <v>163</v>
      </c>
      <c r="B165" s="238" t="str">
        <f>CONCATENATE(Inscription!C174,"  ",Inscription!D174)</f>
        <v>  </v>
      </c>
      <c r="C165" s="239">
        <f>Inscription!E174</f>
        <v>0</v>
      </c>
      <c r="D165" s="239">
        <f>Inscription!F174</f>
        <v>0</v>
      </c>
      <c r="E165" s="241">
        <f>Inscription!G174</f>
        <v>0</v>
      </c>
      <c r="F165" s="240"/>
    </row>
    <row r="166" spans="1:6" ht="24.75" customHeight="1">
      <c r="A166" s="3">
        <f>Inscription!A175</f>
        <v>164</v>
      </c>
      <c r="B166" s="238" t="str">
        <f>CONCATENATE(Inscription!C175,"  ",Inscription!D175)</f>
        <v>  </v>
      </c>
      <c r="C166" s="239">
        <f>Inscription!E175</f>
        <v>0</v>
      </c>
      <c r="D166" s="239">
        <f>Inscription!F175</f>
        <v>0</v>
      </c>
      <c r="E166" s="241">
        <f>Inscription!G175</f>
        <v>0</v>
      </c>
      <c r="F166" s="240"/>
    </row>
    <row r="167" spans="1:6" ht="24.75" customHeight="1">
      <c r="A167" s="3">
        <f>Inscription!A176</f>
        <v>165</v>
      </c>
      <c r="B167" s="238" t="str">
        <f>CONCATENATE(Inscription!C176,"  ",Inscription!D176)</f>
        <v>  </v>
      </c>
      <c r="C167" s="239">
        <f>Inscription!E176</f>
        <v>0</v>
      </c>
      <c r="D167" s="239">
        <f>Inscription!F176</f>
        <v>0</v>
      </c>
      <c r="E167" s="241">
        <f>Inscription!G176</f>
        <v>0</v>
      </c>
      <c r="F167" s="240"/>
    </row>
    <row r="168" spans="1:6" ht="24.75" customHeight="1">
      <c r="A168" s="3">
        <f>Inscription!A177</f>
        <v>166</v>
      </c>
      <c r="B168" s="238" t="str">
        <f>CONCATENATE(Inscription!C177,"  ",Inscription!D177)</f>
        <v>  </v>
      </c>
      <c r="C168" s="239">
        <f>Inscription!E177</f>
        <v>0</v>
      </c>
      <c r="D168" s="239">
        <f>Inscription!F177</f>
        <v>0</v>
      </c>
      <c r="E168" s="241">
        <f>Inscription!G177</f>
        <v>0</v>
      </c>
      <c r="F168" s="240"/>
    </row>
    <row r="169" spans="1:6" ht="24.75" customHeight="1">
      <c r="A169" s="3">
        <f>Inscription!A178</f>
        <v>167</v>
      </c>
      <c r="B169" s="238" t="str">
        <f>CONCATENATE(Inscription!C178,"  ",Inscription!D178)</f>
        <v>  </v>
      </c>
      <c r="C169" s="239">
        <f>Inscription!E178</f>
        <v>0</v>
      </c>
      <c r="D169" s="239">
        <f>Inscription!F178</f>
        <v>0</v>
      </c>
      <c r="E169" s="241">
        <f>Inscription!G178</f>
        <v>0</v>
      </c>
      <c r="F169" s="240"/>
    </row>
    <row r="170" spans="1:6" ht="24.75" customHeight="1">
      <c r="A170" s="3">
        <f>Inscription!A179</f>
        <v>168</v>
      </c>
      <c r="B170" s="238" t="str">
        <f>CONCATENATE(Inscription!C179,"  ",Inscription!D179)</f>
        <v>  </v>
      </c>
      <c r="C170" s="239">
        <f>Inscription!E179</f>
        <v>0</v>
      </c>
      <c r="D170" s="239">
        <f>Inscription!F179</f>
        <v>0</v>
      </c>
      <c r="E170" s="241">
        <f>Inscription!G179</f>
        <v>0</v>
      </c>
      <c r="F170" s="240"/>
    </row>
    <row r="171" spans="1:6" ht="24.75" customHeight="1">
      <c r="A171" s="3">
        <f>Inscription!A180</f>
        <v>169</v>
      </c>
      <c r="B171" s="238" t="str">
        <f>CONCATENATE(Inscription!C180,"  ",Inscription!D180)</f>
        <v>  </v>
      </c>
      <c r="C171" s="239">
        <f>Inscription!E180</f>
        <v>0</v>
      </c>
      <c r="D171" s="239">
        <f>Inscription!F180</f>
        <v>0</v>
      </c>
      <c r="E171" s="241">
        <f>Inscription!G180</f>
        <v>0</v>
      </c>
      <c r="F171" s="240"/>
    </row>
    <row r="172" spans="1:6" ht="24.75" customHeight="1">
      <c r="A172" s="3">
        <f>Inscription!A181</f>
        <v>170</v>
      </c>
      <c r="B172" s="238" t="str">
        <f>CONCATENATE(Inscription!C181,"  ",Inscription!D181)</f>
        <v>  </v>
      </c>
      <c r="C172" s="239">
        <f>Inscription!E181</f>
        <v>0</v>
      </c>
      <c r="D172" s="239">
        <f>Inscription!F181</f>
        <v>0</v>
      </c>
      <c r="E172" s="241">
        <f>Inscription!G181</f>
        <v>0</v>
      </c>
      <c r="F172" s="240"/>
    </row>
    <row r="173" spans="1:6" ht="24.75" customHeight="1">
      <c r="A173" s="3">
        <f>Inscription!A182</f>
        <v>171</v>
      </c>
      <c r="B173" s="238" t="str">
        <f>CONCATENATE(Inscription!C182,"  ",Inscription!D182)</f>
        <v>  </v>
      </c>
      <c r="C173" s="239">
        <f>Inscription!E182</f>
        <v>0</v>
      </c>
      <c r="D173" s="239">
        <f>Inscription!F182</f>
        <v>0</v>
      </c>
      <c r="E173" s="241">
        <f>Inscription!G182</f>
        <v>0</v>
      </c>
      <c r="F173" s="240"/>
    </row>
    <row r="174" spans="1:6" ht="24.75" customHeight="1">
      <c r="A174" s="3">
        <f>Inscription!A183</f>
        <v>172</v>
      </c>
      <c r="B174" s="238" t="str">
        <f>CONCATENATE(Inscription!C183,"  ",Inscription!D183)</f>
        <v>  </v>
      </c>
      <c r="C174" s="239">
        <f>Inscription!E183</f>
        <v>0</v>
      </c>
      <c r="D174" s="239">
        <f>Inscription!F183</f>
        <v>0</v>
      </c>
      <c r="E174" s="241">
        <f>Inscription!G183</f>
        <v>0</v>
      </c>
      <c r="F174" s="240"/>
    </row>
    <row r="175" spans="1:6" ht="24.75" customHeight="1">
      <c r="A175" s="3">
        <f>Inscription!A184</f>
        <v>173</v>
      </c>
      <c r="B175" s="238" t="str">
        <f>CONCATENATE(Inscription!C184,"  ",Inscription!D184)</f>
        <v>  </v>
      </c>
      <c r="C175" s="239">
        <f>Inscription!E184</f>
        <v>0</v>
      </c>
      <c r="D175" s="239">
        <f>Inscription!F184</f>
        <v>0</v>
      </c>
      <c r="E175" s="241">
        <f>Inscription!G184</f>
        <v>0</v>
      </c>
      <c r="F175" s="240"/>
    </row>
    <row r="176" spans="1:6" ht="24.75" customHeight="1">
      <c r="A176" s="3">
        <f>Inscription!A185</f>
        <v>174</v>
      </c>
      <c r="B176" s="238" t="str">
        <f>CONCATENATE(Inscription!C185,"  ",Inscription!D185)</f>
        <v>  </v>
      </c>
      <c r="C176" s="239">
        <f>Inscription!E185</f>
        <v>0</v>
      </c>
      <c r="D176" s="239">
        <f>Inscription!F185</f>
        <v>0</v>
      </c>
      <c r="E176" s="241">
        <f>Inscription!G185</f>
        <v>0</v>
      </c>
      <c r="F176" s="240"/>
    </row>
    <row r="177" spans="1:6" ht="24.75" customHeight="1">
      <c r="A177" s="3">
        <f>Inscription!A186</f>
        <v>175</v>
      </c>
      <c r="B177" s="238" t="str">
        <f>CONCATENATE(Inscription!C186,"  ",Inscription!D186)</f>
        <v>  </v>
      </c>
      <c r="C177" s="239">
        <f>Inscription!E186</f>
        <v>0</v>
      </c>
      <c r="D177" s="239">
        <f>Inscription!F186</f>
        <v>0</v>
      </c>
      <c r="E177" s="241">
        <f>Inscription!G186</f>
        <v>0</v>
      </c>
      <c r="F177" s="240"/>
    </row>
    <row r="178" spans="1:6" ht="24.75" customHeight="1">
      <c r="A178" s="3">
        <f>Inscription!A187</f>
        <v>176</v>
      </c>
      <c r="B178" s="238" t="str">
        <f>CONCATENATE(Inscription!C187,"  ",Inscription!D187)</f>
        <v>  </v>
      </c>
      <c r="C178" s="239">
        <f>Inscription!E187</f>
        <v>0</v>
      </c>
      <c r="D178" s="239">
        <f>Inscription!F187</f>
        <v>0</v>
      </c>
      <c r="E178" s="241">
        <f>Inscription!G187</f>
        <v>0</v>
      </c>
      <c r="F178" s="240"/>
    </row>
    <row r="179" spans="1:6" ht="24.75" customHeight="1">
      <c r="A179" s="3">
        <f>Inscription!A188</f>
        <v>177</v>
      </c>
      <c r="B179" s="238" t="str">
        <f>CONCATENATE(Inscription!C188,"  ",Inscription!D188)</f>
        <v>  </v>
      </c>
      <c r="C179" s="239">
        <f>Inscription!E188</f>
        <v>0</v>
      </c>
      <c r="D179" s="239">
        <f>Inscription!F188</f>
        <v>0</v>
      </c>
      <c r="E179" s="241">
        <f>Inscription!G188</f>
        <v>0</v>
      </c>
      <c r="F179" s="240"/>
    </row>
    <row r="180" spans="1:6" ht="24.75" customHeight="1">
      <c r="A180" s="3">
        <f>Inscription!A189</f>
        <v>178</v>
      </c>
      <c r="B180" s="238" t="str">
        <f>CONCATENATE(Inscription!C189,"  ",Inscription!D189)</f>
        <v>  </v>
      </c>
      <c r="C180" s="239">
        <f>Inscription!E189</f>
        <v>0</v>
      </c>
      <c r="D180" s="239">
        <f>Inscription!F189</f>
        <v>0</v>
      </c>
      <c r="E180" s="241">
        <f>Inscription!G189</f>
        <v>0</v>
      </c>
      <c r="F180" s="240"/>
    </row>
    <row r="181" spans="1:6" ht="24.75" customHeight="1">
      <c r="A181" s="3">
        <f>Inscription!A190</f>
        <v>179</v>
      </c>
      <c r="B181" s="238" t="str">
        <f>CONCATENATE(Inscription!C190,"  ",Inscription!D190)</f>
        <v>  </v>
      </c>
      <c r="C181" s="239">
        <f>Inscription!E190</f>
        <v>0</v>
      </c>
      <c r="D181" s="239">
        <f>Inscription!F190</f>
        <v>0</v>
      </c>
      <c r="E181" s="241">
        <f>Inscription!G190</f>
        <v>0</v>
      </c>
      <c r="F181" s="240"/>
    </row>
    <row r="182" spans="1:6" ht="24.75" customHeight="1">
      <c r="A182" s="3">
        <f>Inscription!A191</f>
        <v>180</v>
      </c>
      <c r="B182" s="238" t="str">
        <f>CONCATENATE(Inscription!C191,"  ",Inscription!D191)</f>
        <v>  </v>
      </c>
      <c r="C182" s="239">
        <f>Inscription!E191</f>
        <v>0</v>
      </c>
      <c r="D182" s="239">
        <f>Inscription!F191</f>
        <v>0</v>
      </c>
      <c r="E182" s="241">
        <f>Inscription!G191</f>
        <v>0</v>
      </c>
      <c r="F182" s="240"/>
    </row>
    <row r="183" spans="1:6" ht="24.75" customHeight="1">
      <c r="A183" s="3">
        <f>Inscription!A192</f>
        <v>181</v>
      </c>
      <c r="B183" s="238" t="str">
        <f>CONCATENATE(Inscription!C192,"  ",Inscription!D192)</f>
        <v>  </v>
      </c>
      <c r="C183" s="239">
        <f>Inscription!E192</f>
        <v>0</v>
      </c>
      <c r="D183" s="239">
        <f>Inscription!F192</f>
        <v>0</v>
      </c>
      <c r="E183" s="241">
        <f>Inscription!G192</f>
        <v>0</v>
      </c>
      <c r="F183" s="240"/>
    </row>
    <row r="184" spans="1:6" ht="24.75" customHeight="1">
      <c r="A184" s="3">
        <f>Inscription!A193</f>
        <v>182</v>
      </c>
      <c r="B184" s="238" t="str">
        <f>CONCATENATE(Inscription!C193,"  ",Inscription!D193)</f>
        <v>  </v>
      </c>
      <c r="C184" s="239">
        <f>Inscription!E193</f>
        <v>0</v>
      </c>
      <c r="D184" s="239">
        <f>Inscription!F193</f>
        <v>0</v>
      </c>
      <c r="E184" s="241">
        <f>Inscription!G193</f>
        <v>0</v>
      </c>
      <c r="F184" s="240"/>
    </row>
    <row r="185" spans="1:6" ht="24.75" customHeight="1">
      <c r="A185" s="3">
        <f>Inscription!A194</f>
        <v>183</v>
      </c>
      <c r="B185" s="238" t="str">
        <f>CONCATENATE(Inscription!C194,"  ",Inscription!D194)</f>
        <v>  </v>
      </c>
      <c r="C185" s="239">
        <f>Inscription!E194</f>
        <v>0</v>
      </c>
      <c r="D185" s="239">
        <f>Inscription!F194</f>
        <v>0</v>
      </c>
      <c r="E185" s="241">
        <f>Inscription!G194</f>
        <v>0</v>
      </c>
      <c r="F185" s="240"/>
    </row>
    <row r="186" spans="1:6" ht="24.75" customHeight="1">
      <c r="A186" s="3">
        <f>Inscription!A195</f>
        <v>184</v>
      </c>
      <c r="B186" s="238" t="str">
        <f>CONCATENATE(Inscription!C195,"  ",Inscription!D195)</f>
        <v>  </v>
      </c>
      <c r="C186" s="239">
        <f>Inscription!E195</f>
        <v>0</v>
      </c>
      <c r="D186" s="239">
        <f>Inscription!F195</f>
        <v>0</v>
      </c>
      <c r="E186" s="241">
        <f>Inscription!G195</f>
        <v>0</v>
      </c>
      <c r="F186" s="240"/>
    </row>
    <row r="187" spans="1:6" ht="24.75" customHeight="1">
      <c r="A187" s="3">
        <f>Inscription!A196</f>
        <v>185</v>
      </c>
      <c r="B187" s="238" t="str">
        <f>CONCATENATE(Inscription!C196,"  ",Inscription!D196)</f>
        <v>  </v>
      </c>
      <c r="C187" s="239">
        <f>Inscription!E196</f>
        <v>0</v>
      </c>
      <c r="D187" s="239">
        <f>Inscription!F196</f>
        <v>0</v>
      </c>
      <c r="E187" s="241">
        <f>Inscription!G196</f>
        <v>0</v>
      </c>
      <c r="F187" s="240"/>
    </row>
    <row r="188" spans="1:6" ht="24.75" customHeight="1">
      <c r="A188" s="3">
        <f>Inscription!A197</f>
        <v>186</v>
      </c>
      <c r="B188" s="238" t="str">
        <f>CONCATENATE(Inscription!C197,"  ",Inscription!D197)</f>
        <v>  </v>
      </c>
      <c r="C188" s="239">
        <f>Inscription!E197</f>
        <v>0</v>
      </c>
      <c r="D188" s="239">
        <f>Inscription!F197</f>
        <v>0</v>
      </c>
      <c r="E188" s="241">
        <f>Inscription!G197</f>
        <v>0</v>
      </c>
      <c r="F188" s="240"/>
    </row>
    <row r="189" spans="1:6" ht="24.75" customHeight="1">
      <c r="A189" s="3">
        <f>Inscription!A198</f>
        <v>187</v>
      </c>
      <c r="B189" s="238" t="str">
        <f>CONCATENATE(Inscription!C198,"  ",Inscription!D198)</f>
        <v>  </v>
      </c>
      <c r="C189" s="239">
        <f>Inscription!E198</f>
        <v>0</v>
      </c>
      <c r="D189" s="239">
        <f>Inscription!F198</f>
        <v>0</v>
      </c>
      <c r="E189" s="241">
        <f>Inscription!G198</f>
        <v>0</v>
      </c>
      <c r="F189" s="240"/>
    </row>
    <row r="190" spans="1:6" ht="24.75" customHeight="1">
      <c r="A190" s="3">
        <f>Inscription!A199</f>
        <v>188</v>
      </c>
      <c r="B190" s="238" t="str">
        <f>CONCATENATE(Inscription!C199,"  ",Inscription!D199)</f>
        <v>  </v>
      </c>
      <c r="C190" s="239">
        <f>Inscription!E199</f>
        <v>0</v>
      </c>
      <c r="D190" s="239">
        <f>Inscription!F199</f>
        <v>0</v>
      </c>
      <c r="E190" s="241">
        <f>Inscription!G199</f>
        <v>0</v>
      </c>
      <c r="F190" s="240"/>
    </row>
    <row r="191" spans="1:6" ht="24.75" customHeight="1">
      <c r="A191" s="3">
        <f>Inscription!A200</f>
        <v>189</v>
      </c>
      <c r="B191" s="238" t="str">
        <f>CONCATENATE(Inscription!C200,"  ",Inscription!D200)</f>
        <v>  </v>
      </c>
      <c r="C191" s="239">
        <f>Inscription!E200</f>
        <v>0</v>
      </c>
      <c r="D191" s="239">
        <f>Inscription!F200</f>
        <v>0</v>
      </c>
      <c r="E191" s="241">
        <f>Inscription!G200</f>
        <v>0</v>
      </c>
      <c r="F191" s="240"/>
    </row>
    <row r="192" spans="1:6" ht="24.75" customHeight="1">
      <c r="A192" s="3">
        <f>Inscription!A201</f>
        <v>190</v>
      </c>
      <c r="B192" s="238" t="str">
        <f>CONCATENATE(Inscription!C201,"  ",Inscription!D201)</f>
        <v>  </v>
      </c>
      <c r="C192" s="239">
        <f>Inscription!E201</f>
        <v>0</v>
      </c>
      <c r="D192" s="239">
        <f>Inscription!F201</f>
        <v>0</v>
      </c>
      <c r="E192" s="241">
        <f>Inscription!G201</f>
        <v>0</v>
      </c>
      <c r="F192" s="240"/>
    </row>
    <row r="193" spans="1:6" ht="24.75" customHeight="1">
      <c r="A193" s="3">
        <f>Inscription!A202</f>
        <v>191</v>
      </c>
      <c r="B193" s="238" t="str">
        <f>CONCATENATE(Inscription!C202,"  ",Inscription!D202)</f>
        <v>  </v>
      </c>
      <c r="C193" s="239">
        <f>Inscription!E202</f>
        <v>0</v>
      </c>
      <c r="D193" s="239">
        <f>Inscription!F202</f>
        <v>0</v>
      </c>
      <c r="E193" s="241">
        <f>Inscription!G202</f>
        <v>0</v>
      </c>
      <c r="F193" s="240"/>
    </row>
    <row r="194" spans="1:6" ht="24.75" customHeight="1">
      <c r="A194" s="3">
        <f>Inscription!A203</f>
        <v>192</v>
      </c>
      <c r="B194" s="238" t="str">
        <f>CONCATENATE(Inscription!C203,"  ",Inscription!D203)</f>
        <v>  </v>
      </c>
      <c r="C194" s="239">
        <f>Inscription!E203</f>
        <v>0</v>
      </c>
      <c r="D194" s="239">
        <f>Inscription!F203</f>
        <v>0</v>
      </c>
      <c r="E194" s="241">
        <f>Inscription!G203</f>
        <v>0</v>
      </c>
      <c r="F194" s="240"/>
    </row>
    <row r="195" spans="1:6" ht="24.75" customHeight="1">
      <c r="A195" s="3">
        <f>Inscription!A204</f>
        <v>193</v>
      </c>
      <c r="B195" s="238" t="str">
        <f>CONCATENATE(Inscription!C204,"  ",Inscription!D204)</f>
        <v>  </v>
      </c>
      <c r="C195" s="239">
        <f>Inscription!E204</f>
        <v>0</v>
      </c>
      <c r="D195" s="239">
        <f>Inscription!F204</f>
        <v>0</v>
      </c>
      <c r="E195" s="241">
        <f>Inscription!G204</f>
        <v>0</v>
      </c>
      <c r="F195" s="240"/>
    </row>
    <row r="196" spans="1:6" ht="24.75" customHeight="1">
      <c r="A196" s="3">
        <f>Inscription!A205</f>
        <v>194</v>
      </c>
      <c r="B196" s="238" t="str">
        <f>CONCATENATE(Inscription!C205,"  ",Inscription!D205)</f>
        <v>  </v>
      </c>
      <c r="C196" s="239">
        <f>Inscription!E205</f>
        <v>0</v>
      </c>
      <c r="D196" s="239">
        <f>Inscription!F205</f>
        <v>0</v>
      </c>
      <c r="E196" s="241">
        <f>Inscription!G205</f>
        <v>0</v>
      </c>
      <c r="F196" s="240"/>
    </row>
    <row r="197" spans="1:6" ht="24.75" customHeight="1">
      <c r="A197" s="3">
        <f>Inscription!A206</f>
        <v>195</v>
      </c>
      <c r="B197" s="238" t="str">
        <f>CONCATENATE(Inscription!C206,"  ",Inscription!D206)</f>
        <v>  </v>
      </c>
      <c r="C197" s="239">
        <f>Inscription!E206</f>
        <v>0</v>
      </c>
      <c r="D197" s="239">
        <f>Inscription!F206</f>
        <v>0</v>
      </c>
      <c r="E197" s="241">
        <f>Inscription!G206</f>
        <v>0</v>
      </c>
      <c r="F197" s="240"/>
    </row>
    <row r="198" spans="1:6" ht="24.75" customHeight="1">
      <c r="A198" s="3">
        <f>Inscription!A207</f>
        <v>196</v>
      </c>
      <c r="B198" s="238" t="str">
        <f>CONCATENATE(Inscription!C207,"  ",Inscription!D207)</f>
        <v>  </v>
      </c>
      <c r="C198" s="239">
        <f>Inscription!E207</f>
        <v>0</v>
      </c>
      <c r="D198" s="239">
        <f>Inscription!F207</f>
        <v>0</v>
      </c>
      <c r="E198" s="241">
        <f>Inscription!G207</f>
        <v>0</v>
      </c>
      <c r="F198" s="240"/>
    </row>
    <row r="199" spans="1:6" ht="24.75" customHeight="1">
      <c r="A199" s="3">
        <f>Inscription!A208</f>
        <v>197</v>
      </c>
      <c r="B199" s="238" t="str">
        <f>CONCATENATE(Inscription!C208,"  ",Inscription!D208)</f>
        <v>  </v>
      </c>
      <c r="C199" s="239">
        <f>Inscription!E208</f>
        <v>0</v>
      </c>
      <c r="D199" s="239">
        <f>Inscription!F208</f>
        <v>0</v>
      </c>
      <c r="E199" s="241">
        <f>Inscription!G208</f>
        <v>0</v>
      </c>
      <c r="F199" s="240"/>
    </row>
    <row r="200" spans="1:6" ht="24.75" customHeight="1">
      <c r="A200" s="3">
        <f>Inscription!A209</f>
        <v>198</v>
      </c>
      <c r="B200" s="238" t="str">
        <f>CONCATENATE(Inscription!C209,"  ",Inscription!D209)</f>
        <v>  </v>
      </c>
      <c r="C200" s="239">
        <f>Inscription!E209</f>
        <v>0</v>
      </c>
      <c r="D200" s="239">
        <f>Inscription!F209</f>
        <v>0</v>
      </c>
      <c r="E200" s="241">
        <f>Inscription!G209</f>
        <v>0</v>
      </c>
      <c r="F200" s="240"/>
    </row>
    <row r="201" spans="1:6" ht="24.75" customHeight="1">
      <c r="A201" s="3">
        <f>Inscription!A210</f>
        <v>199</v>
      </c>
      <c r="B201" s="238" t="str">
        <f>CONCATENATE(Inscription!C210,"  ",Inscription!D210)</f>
        <v>  </v>
      </c>
      <c r="C201" s="239">
        <f>Inscription!E210</f>
        <v>0</v>
      </c>
      <c r="D201" s="239">
        <f>Inscription!F210</f>
        <v>0</v>
      </c>
      <c r="E201" s="241">
        <f>Inscription!G210</f>
        <v>0</v>
      </c>
      <c r="F201" s="240"/>
    </row>
    <row r="202" spans="1:6" ht="24.75" customHeight="1">
      <c r="A202" s="3">
        <f>Inscription!A211</f>
        <v>200</v>
      </c>
      <c r="B202" s="238" t="str">
        <f>CONCATENATE(Inscription!C211,"  ",Inscription!D211)</f>
        <v>  </v>
      </c>
      <c r="C202" s="239">
        <f>Inscription!E211</f>
        <v>0</v>
      </c>
      <c r="D202" s="239">
        <f>Inscription!F211</f>
        <v>0</v>
      </c>
      <c r="E202" s="241">
        <f>Inscription!G211</f>
        <v>0</v>
      </c>
      <c r="F202" s="240"/>
    </row>
  </sheetData>
  <sheetProtection/>
  <mergeCells count="1">
    <mergeCell ref="A1:F1"/>
  </mergeCells>
  <printOptions horizontalCentered="1"/>
  <pageMargins left="0.31496062992125984" right="0.31496062992125984" top="0.4330708661417323" bottom="0.5905511811023623" header="0.11811023622047245" footer="0.4724409448818898"/>
  <pageSetup orientation="landscape" paperSize="9" r:id="rId1"/>
  <rowBreaks count="3" manualBreakCount="3">
    <brk id="62" max="255" man="1"/>
    <brk id="122" max="255" man="1"/>
    <brk id="182" max="255" man="1"/>
  </rowBreaks>
</worksheet>
</file>

<file path=xl/worksheets/sheet6.xml><?xml version="1.0" encoding="utf-8"?>
<worksheet xmlns="http://schemas.openxmlformats.org/spreadsheetml/2006/main" xmlns:r="http://schemas.openxmlformats.org/officeDocument/2006/relationships">
  <sheetPr codeName="Feuil5"/>
  <dimension ref="A1:AK208"/>
  <sheetViews>
    <sheetView showGridLines="0" showZeros="0" tabSelected="1" zoomScale="75" zoomScaleNormal="75" zoomScalePageLayoutView="0" workbookViewId="0" topLeftCell="B1">
      <selection activeCell="AC17" sqref="AC17"/>
    </sheetView>
  </sheetViews>
  <sheetFormatPr defaultColWidth="11.421875" defaultRowHeight="12.75"/>
  <cols>
    <col min="1" max="1" width="5.421875" style="1" hidden="1" customWidth="1"/>
    <col min="2" max="2" width="9.140625" style="1" customWidth="1"/>
    <col min="3" max="3" width="6.7109375" style="1" customWidth="1"/>
    <col min="4" max="4" width="12.7109375" style="1" customWidth="1"/>
    <col min="5" max="5" width="11.421875" style="1" customWidth="1"/>
    <col min="6" max="6" width="23.7109375" style="1" customWidth="1"/>
    <col min="7" max="7" width="12.57421875" style="1" customWidth="1"/>
    <col min="8" max="8" width="10.421875" style="1" customWidth="1"/>
    <col min="9" max="9" width="11.421875" style="1" customWidth="1"/>
    <col min="10" max="25" width="11.421875" style="1" hidden="1" customWidth="1"/>
    <col min="26" max="26" width="4.421875" style="55" customWidth="1"/>
    <col min="27" max="27" width="5.28125" style="1" customWidth="1"/>
    <col min="28" max="28" width="11.421875" style="1" customWidth="1"/>
    <col min="29" max="29" width="25.57421875" style="1" customWidth="1"/>
    <col min="30" max="30" width="11.421875" style="1" hidden="1" customWidth="1"/>
    <col min="31" max="31" width="11.421875" style="1" customWidth="1"/>
    <col min="32" max="32" width="11.421875" style="1" hidden="1" customWidth="1"/>
    <col min="33" max="33" width="11.421875" style="1" customWidth="1"/>
    <col min="34" max="34" width="11.421875" style="1" hidden="1" customWidth="1"/>
    <col min="35" max="35" width="11.421875" style="1" customWidth="1"/>
    <col min="36" max="36" width="11.421875" style="1" hidden="1" customWidth="1"/>
    <col min="37" max="37" width="11.421875" style="1" customWidth="1"/>
    <col min="38" max="38" width="11.421875" style="1" hidden="1" customWidth="1"/>
    <col min="39" max="16384" width="11.421875" style="1" customWidth="1"/>
  </cols>
  <sheetData>
    <row r="1" spans="1:25" ht="15" customHeight="1">
      <c r="A1" s="286" t="s">
        <v>31</v>
      </c>
      <c r="B1" s="286"/>
      <c r="C1" s="291" t="str">
        <f>CONCATENATE(Inscription!D2,"  ",Inscription!G2)</f>
        <v>AUXERRE  89</v>
      </c>
      <c r="D1" s="292"/>
      <c r="E1" s="292"/>
      <c r="F1" s="293"/>
      <c r="G1" s="285" t="str">
        <f>IF(Inscription!$D$4&gt;0,"DATE :  "&amp;TEXT(Inscription!D$4,"jj mmmm aaaa"),"")</f>
        <v>DATE :  11 novembre 2019</v>
      </c>
      <c r="H1" s="285"/>
      <c r="I1" s="285"/>
      <c r="J1" s="150"/>
      <c r="K1" s="150"/>
      <c r="L1" s="150"/>
      <c r="M1" s="150"/>
      <c r="N1" s="150"/>
      <c r="O1" s="150"/>
      <c r="P1" s="150"/>
      <c r="Q1" s="150"/>
      <c r="R1" s="150"/>
      <c r="S1" s="150"/>
      <c r="T1" s="150"/>
      <c r="U1" s="150"/>
      <c r="V1" s="150"/>
      <c r="W1" s="150"/>
      <c r="X1" s="150"/>
      <c r="Y1" s="150"/>
    </row>
    <row r="2" spans="1:31" ht="26.25" customHeight="1">
      <c r="A2" s="287" t="s">
        <v>32</v>
      </c>
      <c r="B2" s="287"/>
      <c r="C2" s="288" t="str">
        <f>Inscription!D5</f>
        <v>P.P.B.+ Min.</v>
      </c>
      <c r="D2" s="289"/>
      <c r="E2" s="290"/>
      <c r="F2" s="56" t="s">
        <v>33</v>
      </c>
      <c r="G2" s="57">
        <f>Inscription!F8</f>
        <v>0</v>
      </c>
      <c r="H2" s="56" t="s">
        <v>34</v>
      </c>
      <c r="I2" s="57">
        <f>COUNTA(C4:C208)</f>
        <v>47</v>
      </c>
      <c r="J2" s="152"/>
      <c r="K2" s="152"/>
      <c r="L2" s="152"/>
      <c r="M2" s="152"/>
      <c r="N2" s="152"/>
      <c r="O2" s="152"/>
      <c r="P2" s="152"/>
      <c r="Q2" s="152"/>
      <c r="R2" s="152"/>
      <c r="S2" s="152"/>
      <c r="T2" s="152"/>
      <c r="U2" s="152"/>
      <c r="V2" s="152"/>
      <c r="W2" s="152"/>
      <c r="X2" s="152"/>
      <c r="Y2" s="152"/>
      <c r="AC2" s="58"/>
      <c r="AD2" s="58"/>
      <c r="AE2" s="58"/>
    </row>
    <row r="3" spans="1:26" ht="21" customHeight="1">
      <c r="A3" s="61" t="s">
        <v>52</v>
      </c>
      <c r="B3" s="59" t="s">
        <v>0</v>
      </c>
      <c r="C3" s="60" t="s">
        <v>45</v>
      </c>
      <c r="D3" s="283" t="s">
        <v>42</v>
      </c>
      <c r="E3" s="284"/>
      <c r="F3" s="60" t="s">
        <v>1</v>
      </c>
      <c r="G3" s="60" t="s">
        <v>13</v>
      </c>
      <c r="H3" s="4" t="s">
        <v>44</v>
      </c>
      <c r="I3" s="4" t="s">
        <v>14</v>
      </c>
      <c r="J3" s="153"/>
      <c r="K3" s="153" t="s">
        <v>120</v>
      </c>
      <c r="L3" s="153" t="s">
        <v>121</v>
      </c>
      <c r="M3" s="153"/>
      <c r="N3" s="153"/>
      <c r="O3" s="153"/>
      <c r="P3" s="153"/>
      <c r="Q3" s="153"/>
      <c r="R3" s="153"/>
      <c r="S3" s="153"/>
      <c r="T3" s="153"/>
      <c r="U3" s="153"/>
      <c r="V3" s="153"/>
      <c r="W3" s="153"/>
      <c r="X3" s="153"/>
      <c r="Y3" s="153"/>
      <c r="Z3" s="62"/>
    </row>
    <row r="4" spans="1:28" ht="15" customHeight="1">
      <c r="A4" s="74">
        <f>IF(B4&lt;1,1000,(IF(AA4=B4,B4,(20100-SUM($AA$4:$AA$208))/(COUNTIF($AA$4:$AA$208,"T")))))</f>
        <v>103.91666666666667</v>
      </c>
      <c r="B4" s="63">
        <v>1</v>
      </c>
      <c r="C4" s="12">
        <v>71</v>
      </c>
      <c r="D4" s="37" t="str">
        <f>IF(C4&gt;0,CONCATENATE((VLOOKUP($C4,Inscription!$A$12:$G$211,3,FALSE)),"   ",(VLOOKUP($C4,Inscription!$A$12:$G$211,4,FALSE)))," ")</f>
        <v>PALADINI   Julie</v>
      </c>
      <c r="E4" s="38"/>
      <c r="F4" s="42" t="str">
        <f>IF(C4&gt;0,(VLOOKUP($C4,Inscription!$A$12:$G$211,5,FALSE))," ")</f>
        <v>Pédale Semuroise</v>
      </c>
      <c r="G4" s="7" t="str">
        <f>IF(C4&gt;0,(VLOOKUP($C4,Inscription!$A$12:$G$211,7,FALSE))," ")</f>
        <v>42 21 073 0209</v>
      </c>
      <c r="H4" s="42" t="str">
        <f>LEFT(IF(C4&gt;0,(VLOOKUP($C4,Inscription!$A$12:$G$211,6,FALSE))," "),8)</f>
        <v>Pré,F,</v>
      </c>
      <c r="I4" s="70"/>
      <c r="J4" s="154" t="str">
        <f>IF(COUNTIF($F4:$F$4,$F4)&lt;2,$F4," ")</f>
        <v>Pédale Semuroise</v>
      </c>
      <c r="K4" s="154">
        <f>IF(J4=F4,A4,"")</f>
        <v>103.91666666666667</v>
      </c>
      <c r="L4" s="154">
        <f>IF(J4=F4,I4,"")</f>
        <v>0</v>
      </c>
      <c r="M4" s="154" t="str">
        <f>IF(COUNTIF($F4:$F$4,$F4)&lt;3,$F4," ")</f>
        <v>Pédale Semuroise</v>
      </c>
      <c r="N4" s="154">
        <f>IF(M4=$F4,$A4,"")</f>
        <v>103.91666666666667</v>
      </c>
      <c r="O4" s="154">
        <f>IF(M4=$F4,$I4,"")</f>
        <v>0</v>
      </c>
      <c r="P4" s="84">
        <f>IF(M4=J4,"",M4)</f>
      </c>
      <c r="Q4" s="84">
        <f>IF(P4=$F4,$A4,1000)</f>
        <v>1000</v>
      </c>
      <c r="R4" s="84">
        <f>IF(P4=$F4,$I4,1000)</f>
        <v>1000</v>
      </c>
      <c r="S4" s="154" t="str">
        <f>IF(COUNTIF($F4:$F$4,J4)&lt;4,$F4," ")</f>
        <v>Pédale Semuroise</v>
      </c>
      <c r="T4" s="154">
        <f>IF(S4=$F4,$A4,"")</f>
        <v>103.91666666666667</v>
      </c>
      <c r="U4" s="154">
        <f>IF(S4=$F4,$I4,"")</f>
        <v>0</v>
      </c>
      <c r="V4" s="84">
        <f>IF(S4=J4,"",S4)</f>
      </c>
      <c r="W4" s="84">
        <f>IF(V4=P4,"",S4)</f>
      </c>
      <c r="X4" s="154">
        <f>IF(W4=$F4,$A4,"")</f>
      </c>
      <c r="Y4" s="154">
        <f>IF(W4=$F4,$I4,"")</f>
      </c>
      <c r="Z4" s="53" t="str">
        <f>IF(COUNTIF($C$4:$C$208,C4)&gt;1,"X"," ")</f>
        <v> </v>
      </c>
      <c r="AA4" s="89" t="str">
        <f>IF(COUNTIF($B$4:$B$208,B4)&gt;1,"T",B4)</f>
        <v>T</v>
      </c>
      <c r="AB4" s="64"/>
    </row>
    <row r="5" spans="1:37" ht="15">
      <c r="A5" s="74">
        <f>IF(B5&lt;1,1000,(IF(AA5=B5,B5,(20100-SUM($AA$4:$AA$208))/(COUNTIF($AA$4:$AA$208,"T")))))</f>
        <v>103.91666666666667</v>
      </c>
      <c r="B5" s="63">
        <v>2</v>
      </c>
      <c r="C5" s="12">
        <v>75</v>
      </c>
      <c r="D5" s="37" t="str">
        <f>IF(C5&gt;0,CONCATENATE((VLOOKUP($C5,Inscription!$A$12:$G$211,3,FALSE)),"   ",(VLOOKUP($C5,Inscription!$A$12:$G$211,4,FALSE)))," ")</f>
        <v>LARCHE   Martin</v>
      </c>
      <c r="E5" s="38"/>
      <c r="F5" s="42" t="str">
        <f>IF(C5&gt;0,(VLOOKUP($C5,Inscription!$A$12:$G$211,5,FALSE))," ")</f>
        <v>PAC</v>
      </c>
      <c r="G5" s="7" t="str">
        <f>IF(C5&gt;0,(VLOOKUP($C5,Inscription!$A$12:$G$211,7,FALSE))," ")</f>
        <v>CJ</v>
      </c>
      <c r="H5" s="42" t="str">
        <f>LEFT(IF(C5&gt;0,(VLOOKUP($C5,Inscription!$A$12:$G$211,6,FALSE))," "),8)</f>
        <v>Pré</v>
      </c>
      <c r="I5" s="70">
        <f aca="true" t="shared" si="0" ref="I5:I74">I4</f>
        <v>0</v>
      </c>
      <c r="J5" s="154" t="str">
        <f>IF(COUNTIF($F$4:$F5,$F5)&lt;2,$F5," ")</f>
        <v>PAC</v>
      </c>
      <c r="K5" s="154">
        <f aca="true" t="shared" si="1" ref="K5:K73">IF(J5=F5,A5,"")</f>
        <v>103.91666666666667</v>
      </c>
      <c r="L5" s="154">
        <f aca="true" t="shared" si="2" ref="L5:L73">IF(J5=F5,I5,"")</f>
        <v>0</v>
      </c>
      <c r="M5" s="154" t="str">
        <f>IF(COUNTIF($F$4:$F5,$F5)&lt;3,$F5," ")</f>
        <v>PAC</v>
      </c>
      <c r="N5" s="154">
        <f aca="true" t="shared" si="3" ref="N5:N73">IF(M5=$F5,$A5,"")</f>
        <v>103.91666666666667</v>
      </c>
      <c r="O5" s="154">
        <f aca="true" t="shared" si="4" ref="O5:O73">IF(M5=$F5,$I5,"")</f>
        <v>0</v>
      </c>
      <c r="P5" s="84">
        <f aca="true" t="shared" si="5" ref="P5:P73">IF(M5=J5,"",M5)</f>
      </c>
      <c r="Q5" s="84">
        <f aca="true" t="shared" si="6" ref="Q5:Q73">IF(P5=$F5,$A5,1000)</f>
        <v>1000</v>
      </c>
      <c r="R5" s="84">
        <f aca="true" t="shared" si="7" ref="R5:R73">IF(P5=$F5,$I5,1000)</f>
        <v>1000</v>
      </c>
      <c r="S5" s="154" t="str">
        <f>IF(COUNTIF($F$4:$F5,J5)&lt;4,$F5," ")</f>
        <v>PAC</v>
      </c>
      <c r="T5" s="154">
        <f aca="true" t="shared" si="8" ref="T5:T73">IF(S5=$F5,$A5,"")</f>
        <v>103.91666666666667</v>
      </c>
      <c r="U5" s="154">
        <f aca="true" t="shared" si="9" ref="U5:U73">IF(S5=$F5,$I5,"")</f>
        <v>0</v>
      </c>
      <c r="V5" s="84">
        <f aca="true" t="shared" si="10" ref="V5:V73">IF(S5=J5,"",S5)</f>
      </c>
      <c r="W5" s="84">
        <f aca="true" t="shared" si="11" ref="W5:W73">IF(V5=P5,"",S5)</f>
      </c>
      <c r="X5" s="154">
        <f aca="true" t="shared" si="12" ref="X5:X73">IF(W5=$F5,$A5,"")</f>
      </c>
      <c r="Y5" s="154">
        <f aca="true" t="shared" si="13" ref="Y5:Y73">IF(W5=$F5,$I5,"")</f>
      </c>
      <c r="Z5" s="53" t="str">
        <f>IF(COUNTIF($C$4:$C$208,C5)&gt;1,"X"," ")</f>
        <v> </v>
      </c>
      <c r="AA5" s="89" t="str">
        <f>IF(COUNTIF($B$4:$B$208,B5)&gt;1,"T",B5)</f>
        <v>T</v>
      </c>
      <c r="AB5" s="52">
        <v>1</v>
      </c>
      <c r="AC5" s="65">
        <f>'PRIX D EQUIPE'!B5</f>
        <v>0</v>
      </c>
      <c r="AD5" s="155">
        <f>IF($AC5="",1000,(IF(ISNA(VLOOKUP($AC5,$J$4:$M$208,2,FALSE)),1000,VLOOKUP($AC5,$J$4:$M$208,2,FALSE))))</f>
        <v>1000</v>
      </c>
      <c r="AE5" s="156">
        <f>IF($AC5="",1000,(IF(ISNA(VLOOKUP($AC5,$J$4:$M$208,3,FALSE)),1000,VLOOKUP($AC5,$J$4:$M$208,3,FALSE))))</f>
        <v>0</v>
      </c>
      <c r="AF5" s="155">
        <f>IF($AC5="",1000,(IF(ISNA(VLOOKUP($AC5,$P$4:$R$208,2,FALSE)),1000,VLOOKUP($AC5,$P$4:$R$208,2,FALSE))))</f>
        <v>1000</v>
      </c>
      <c r="AG5" s="156">
        <f>IF($AC5="",1000,(IF(ISNA(VLOOKUP($AC5,$P$4:$R$208,3,FALSE)),1000,VLOOKUP($AC5,$P$4:$R$208,3,FALSE))))</f>
        <v>1000</v>
      </c>
      <c r="AH5" s="155">
        <f>IF($AC5="",1000,(IF(ISNA(VLOOKUP($AC5,$W$4:$Y$208,2,FALSE)),1000,VLOOKUP($AC5,$W$4:$Y$208,2,FALSE))))</f>
        <v>1000</v>
      </c>
      <c r="AI5" s="156">
        <f>IF($AC5="",1000,(IF(ISNA(VLOOKUP($AC5,$W$4:$Y$208,3,FALSE)),1000,VLOOKUP($AC5,$W$4:$Y$208,3,FALSE))))</f>
        <v>1000</v>
      </c>
      <c r="AJ5" s="66" t="str">
        <f aca="true" t="shared" si="14" ref="AJ5:AJ35">IF(AC5=" "," ",IF($AC5&gt;0,SUM(AD5+AF5+AH5)," "))</f>
        <v> </v>
      </c>
      <c r="AK5" s="157" t="str">
        <f aca="true" t="shared" si="15" ref="AK5:AK35">IF(AC5=" "," ",IF($AC5&gt;0,SUM(AE5+AG5+AI5)," "))</f>
        <v> </v>
      </c>
    </row>
    <row r="6" spans="1:37" ht="15">
      <c r="A6" s="74">
        <f>IF(B6&lt;1,1000,(IF(AA6=B6,B6,(20100-SUM($AA$4:$AA$208))/(COUNTIF($AA$4:$AA$208,"T")))))</f>
        <v>103.91666666666667</v>
      </c>
      <c r="B6" s="63">
        <v>3</v>
      </c>
      <c r="C6" s="12">
        <v>72</v>
      </c>
      <c r="D6" s="37" t="str">
        <f>IF(C6&gt;0,CONCATENATE((VLOOKUP($C6,Inscription!$A$12:$G$211,3,FALSE)),"   ",(VLOOKUP($C6,Inscription!$A$12:$G$211,4,FALSE)))," ")</f>
        <v>JEULIN   Laurine</v>
      </c>
      <c r="E6" s="38"/>
      <c r="F6" s="42" t="str">
        <f>IF(C6&gt;0,(VLOOKUP($C6,Inscription!$A$12:$G$211,5,FALSE))," ")</f>
        <v>VC du Senonais</v>
      </c>
      <c r="G6" s="7" t="str">
        <f>IF(C6&gt;0,(VLOOKUP($C6,Inscription!$A$12:$G$211,7,FALSE))," ")</f>
        <v>42 89105 0370</v>
      </c>
      <c r="H6" s="42" t="str">
        <f>LEFT(IF(C6&gt;0,(VLOOKUP($C6,Inscription!$A$12:$G$211,6,FALSE))," "),8)</f>
        <v>Pré.F.</v>
      </c>
      <c r="I6" s="70">
        <f t="shared" si="0"/>
        <v>0</v>
      </c>
      <c r="J6" s="154" t="str">
        <f>IF(COUNTIF($F$4:$F6,$F6)&lt;2,$F6," ")</f>
        <v>VC du Senonais</v>
      </c>
      <c r="K6" s="154">
        <f t="shared" si="1"/>
        <v>103.91666666666667</v>
      </c>
      <c r="L6" s="154">
        <f t="shared" si="2"/>
        <v>0</v>
      </c>
      <c r="M6" s="154" t="str">
        <f>IF(COUNTIF($F$4:$F6,$F6)&lt;3,$F6," ")</f>
        <v>VC du Senonais</v>
      </c>
      <c r="N6" s="154">
        <f t="shared" si="3"/>
        <v>103.91666666666667</v>
      </c>
      <c r="O6" s="154">
        <f t="shared" si="4"/>
        <v>0</v>
      </c>
      <c r="P6" s="84">
        <f t="shared" si="5"/>
      </c>
      <c r="Q6" s="84">
        <f t="shared" si="6"/>
        <v>1000</v>
      </c>
      <c r="R6" s="84">
        <f t="shared" si="7"/>
        <v>1000</v>
      </c>
      <c r="S6" s="154" t="str">
        <f>IF(COUNTIF($F$4:$F6,J6)&lt;4,$F6," ")</f>
        <v>VC du Senonais</v>
      </c>
      <c r="T6" s="154">
        <f t="shared" si="8"/>
        <v>103.91666666666667</v>
      </c>
      <c r="U6" s="154">
        <f t="shared" si="9"/>
        <v>0</v>
      </c>
      <c r="V6" s="84">
        <f t="shared" si="10"/>
      </c>
      <c r="W6" s="84">
        <f t="shared" si="11"/>
      </c>
      <c r="X6" s="154">
        <f t="shared" si="12"/>
      </c>
      <c r="Y6" s="154">
        <f t="shared" si="13"/>
      </c>
      <c r="Z6" s="53" t="str">
        <f>IF(COUNTIF($C$4:$C$208,C6)&gt;1,"X"," ")</f>
        <v> </v>
      </c>
      <c r="AA6" s="89" t="str">
        <f>IF(COUNTIF($B$4:$B$208,B6)&gt;1,"T",B6)</f>
        <v>T</v>
      </c>
      <c r="AB6" s="52">
        <v>2</v>
      </c>
      <c r="AC6" s="65">
        <f>'PRIX D EQUIPE'!B6</f>
        <v>0</v>
      </c>
      <c r="AD6" s="155">
        <f>IF($AC6="",1000,(IF(ISNA(VLOOKUP($AC6,$J$4:$M$208,2,FALSE)),1000,VLOOKUP($AC6,$J$4:$M$208,2,FALSE))))</f>
        <v>1000</v>
      </c>
      <c r="AE6" s="156">
        <f>IF($AC6="",1000,(IF(ISNA(VLOOKUP($AC6,$J$4:$M$208,3,FALSE)),1000,VLOOKUP($AC6,$J$4:$M$208,3,FALSE))))</f>
        <v>0</v>
      </c>
      <c r="AF6" s="155">
        <f>IF($AC6="",1000,(IF(ISNA(VLOOKUP($AC6,$P$4:$R$208,2,FALSE)),1000,VLOOKUP($AC6,$P$4:$R$208,2,FALSE))))</f>
        <v>1000</v>
      </c>
      <c r="AG6" s="156">
        <f>IF($AC6="",1000,(IF(ISNA(VLOOKUP($AC6,$P$4:$R$208,3,FALSE)),1000,VLOOKUP($AC6,$P$4:$R$208,3,FALSE))))</f>
        <v>1000</v>
      </c>
      <c r="AH6" s="155">
        <f>IF($AC6="",1000,(IF(ISNA(VLOOKUP($AC6,$W$4:$Y$208,2,FALSE)),1000,VLOOKUP($AC6,$W$4:$Y$208,2,FALSE))))</f>
        <v>1000</v>
      </c>
      <c r="AI6" s="156">
        <f>IF($AC6="",1000,(IF(ISNA(VLOOKUP($AC6,$W$4:$Y$208,3,FALSE)),1000,VLOOKUP($AC6,$W$4:$Y$208,3,FALSE))))</f>
        <v>1000</v>
      </c>
      <c r="AJ6" s="66" t="str">
        <f t="shared" si="14"/>
        <v> </v>
      </c>
      <c r="AK6" s="157" t="str">
        <f t="shared" si="15"/>
        <v> </v>
      </c>
    </row>
    <row r="7" spans="1:37" ht="15">
      <c r="A7" s="74">
        <f>IF(B7&lt;1,1000,(IF(AA7=B7,B7,(20100-SUM($AA$4:$AA$208))/(COUNTIF($AA$4:$AA$208,"T")))))</f>
        <v>103.91666666666667</v>
      </c>
      <c r="B7" s="63">
        <v>4</v>
      </c>
      <c r="C7" s="12">
        <v>73</v>
      </c>
      <c r="D7" s="37" t="str">
        <f>IF(C7&gt;0,CONCATENATE((VLOOKUP($C7,Inscription!$A$12:$G$211,3,FALSE)),"   ",(VLOOKUP($C7,Inscription!$A$12:$G$211,4,FALSE)))," ")</f>
        <v>GEORGES   Americh</v>
      </c>
      <c r="E7" s="38"/>
      <c r="F7" s="42" t="str">
        <f>IF(C7&gt;0,(VLOOKUP($C7,Inscription!$A$12:$G$211,5,FALSE))," ")</f>
        <v>PAC</v>
      </c>
      <c r="G7" s="7" t="str">
        <f>IF(C7&gt;0,(VLOOKUP($C7,Inscription!$A$12:$G$211,7,FALSE))," ")</f>
        <v>CJ</v>
      </c>
      <c r="H7" s="42" t="str">
        <f>LEFT(IF(C7&gt;0,(VLOOKUP($C7,Inscription!$A$12:$G$211,6,FALSE))," "),8)</f>
        <v>Pré</v>
      </c>
      <c r="I7" s="70">
        <f t="shared" si="0"/>
        <v>0</v>
      </c>
      <c r="J7" s="154" t="str">
        <f>IF(COUNTIF($F$4:$F7,$F7)&lt;2,$F7," ")</f>
        <v> </v>
      </c>
      <c r="K7" s="154">
        <f t="shared" si="1"/>
      </c>
      <c r="L7" s="154">
        <f t="shared" si="2"/>
      </c>
      <c r="M7" s="154" t="str">
        <f>IF(COUNTIF($F$4:$F7,$F7)&lt;3,$F7," ")</f>
        <v>PAC</v>
      </c>
      <c r="N7" s="154">
        <f t="shared" si="3"/>
        <v>103.91666666666667</v>
      </c>
      <c r="O7" s="154">
        <f t="shared" si="4"/>
        <v>0</v>
      </c>
      <c r="P7" s="84" t="str">
        <f t="shared" si="5"/>
        <v>PAC</v>
      </c>
      <c r="Q7" s="84">
        <f t="shared" si="6"/>
        <v>103.91666666666667</v>
      </c>
      <c r="R7" s="84">
        <f t="shared" si="7"/>
        <v>0</v>
      </c>
      <c r="S7" s="154" t="str">
        <f>IF(COUNTIF($F$4:$F7,J7)&lt;4,$F7," ")</f>
        <v>PAC</v>
      </c>
      <c r="T7" s="154">
        <f t="shared" si="8"/>
        <v>103.91666666666667</v>
      </c>
      <c r="U7" s="154">
        <f t="shared" si="9"/>
        <v>0</v>
      </c>
      <c r="V7" s="84" t="str">
        <f t="shared" si="10"/>
        <v>PAC</v>
      </c>
      <c r="W7" s="84">
        <f t="shared" si="11"/>
      </c>
      <c r="X7" s="154">
        <f t="shared" si="12"/>
      </c>
      <c r="Y7" s="154">
        <f t="shared" si="13"/>
      </c>
      <c r="Z7" s="53" t="str">
        <f>IF(COUNTIF($C$4:$C$208,C7)&gt;1,"X"," ")</f>
        <v> </v>
      </c>
      <c r="AA7" s="89" t="str">
        <f>IF(COUNTIF($B$4:$B$208,B7)&gt;1,"T",B7)</f>
        <v>T</v>
      </c>
      <c r="AB7" s="52">
        <v>3</v>
      </c>
      <c r="AC7" s="65">
        <f>'PRIX D EQUIPE'!B7</f>
        <v>0</v>
      </c>
      <c r="AD7" s="155">
        <f>IF($AC7="",1000,(IF(ISNA(VLOOKUP($AC7,$J$4:$M$208,2,FALSE)),1000,VLOOKUP($AC7,$J$4:$M$208,2,FALSE))))</f>
        <v>1000</v>
      </c>
      <c r="AE7" s="156">
        <f>IF($AC7="",1000,(IF(ISNA(VLOOKUP($AC7,$J$4:$M$208,3,FALSE)),1000,VLOOKUP($AC7,$J$4:$M$208,3,FALSE))))</f>
        <v>0</v>
      </c>
      <c r="AF7" s="155">
        <f>IF($AC7="",1000,(IF(ISNA(VLOOKUP($AC7,$P$4:$R$208,2,FALSE)),1000,VLOOKUP($AC7,$P$4:$R$208,2,FALSE))))</f>
        <v>1000</v>
      </c>
      <c r="AG7" s="156">
        <f>IF($AC7="",1000,(IF(ISNA(VLOOKUP($AC7,$P$4:$R$208,3,FALSE)),1000,VLOOKUP($AC7,$P$4:$R$208,3,FALSE))))</f>
        <v>1000</v>
      </c>
      <c r="AH7" s="155">
        <f>IF($AC7="",1000,(IF(ISNA(VLOOKUP($AC7,$W$4:$Y$208,2,FALSE)),1000,VLOOKUP($AC7,$W$4:$Y$208,2,FALSE))))</f>
        <v>1000</v>
      </c>
      <c r="AI7" s="156">
        <f>IF($AC7="",1000,(IF(ISNA(VLOOKUP($AC7,$W$4:$Y$208,3,FALSE)),1000,VLOOKUP($AC7,$W$4:$Y$208,3,FALSE))))</f>
        <v>1000</v>
      </c>
      <c r="AJ7" s="66" t="str">
        <f t="shared" si="14"/>
        <v> </v>
      </c>
      <c r="AK7" s="157" t="str">
        <f t="shared" si="15"/>
        <v> </v>
      </c>
    </row>
    <row r="8" spans="1:37" ht="15">
      <c r="A8" s="74">
        <f>IF(B8&lt;1,1000,(IF(AA8=B8,B8,(20100-SUM($AA$4:$AA$208))/(COUNTIF($AA$4:$AA$208,"T")))))</f>
        <v>103.91666666666667</v>
      </c>
      <c r="B8" s="63">
        <v>5</v>
      </c>
      <c r="C8" s="12">
        <v>74</v>
      </c>
      <c r="D8" s="37" t="str">
        <f>IF(C8&gt;0,CONCATENATE((VLOOKUP($C8,Inscription!$A$12:$G$211,3,FALSE)),"   ",(VLOOKUP($C8,Inscription!$A$12:$G$211,4,FALSE)))," ")</f>
        <v>SAUTREAU   Côme</v>
      </c>
      <c r="E8" s="38"/>
      <c r="F8" s="42" t="str">
        <f>IF(C8&gt;0,(VLOOKUP($C8,Inscription!$A$12:$G$211,5,FALSE))," ")</f>
        <v>VC AUXERROIS</v>
      </c>
      <c r="G8" s="7" t="str">
        <f>IF(C8&gt;0,(VLOOKUP($C8,Inscription!$A$12:$G$211,7,FALSE))," ")</f>
        <v>42890450315</v>
      </c>
      <c r="H8" s="42" t="str">
        <f>LEFT(IF(C8&gt;0,(VLOOKUP($C8,Inscription!$A$12:$G$211,6,FALSE))," "),8)</f>
        <v>Pré</v>
      </c>
      <c r="I8" s="70">
        <f t="shared" si="0"/>
        <v>0</v>
      </c>
      <c r="J8" s="154" t="str">
        <f>IF(COUNTIF($F$4:$F8,$F8)&lt;2,$F8," ")</f>
        <v>VC AUXERROIS</v>
      </c>
      <c r="K8" s="154">
        <f t="shared" si="1"/>
        <v>103.91666666666667</v>
      </c>
      <c r="L8" s="154">
        <f t="shared" si="2"/>
        <v>0</v>
      </c>
      <c r="M8" s="154" t="str">
        <f>IF(COUNTIF($F$4:$F8,$F8)&lt;3,$F8," ")</f>
        <v>VC AUXERROIS</v>
      </c>
      <c r="N8" s="154">
        <f t="shared" si="3"/>
        <v>103.91666666666667</v>
      </c>
      <c r="O8" s="154">
        <f t="shared" si="4"/>
        <v>0</v>
      </c>
      <c r="P8" s="84">
        <f t="shared" si="5"/>
      </c>
      <c r="Q8" s="84">
        <f t="shared" si="6"/>
        <v>1000</v>
      </c>
      <c r="R8" s="84">
        <f t="shared" si="7"/>
        <v>1000</v>
      </c>
      <c r="S8" s="154" t="str">
        <f>IF(COUNTIF($F$4:$F8,J8)&lt;4,$F8," ")</f>
        <v>VC AUXERROIS</v>
      </c>
      <c r="T8" s="154">
        <f t="shared" si="8"/>
        <v>103.91666666666667</v>
      </c>
      <c r="U8" s="154">
        <f t="shared" si="9"/>
        <v>0</v>
      </c>
      <c r="V8" s="84">
        <f t="shared" si="10"/>
      </c>
      <c r="W8" s="84">
        <f t="shared" si="11"/>
      </c>
      <c r="X8" s="154">
        <f t="shared" si="12"/>
      </c>
      <c r="Y8" s="154">
        <f t="shared" si="13"/>
      </c>
      <c r="Z8" s="53" t="str">
        <f>IF(COUNTIF($C$4:$C$208,C8)&gt;1,"X"," ")</f>
        <v> </v>
      </c>
      <c r="AA8" s="89" t="str">
        <f>IF(COUNTIF($B$4:$B$208,B8)&gt;1,"T",B8)</f>
        <v>T</v>
      </c>
      <c r="AB8" s="52">
        <v>4</v>
      </c>
      <c r="AC8" s="65">
        <f>'PRIX D EQUIPE'!B8</f>
        <v>0</v>
      </c>
      <c r="AD8" s="155">
        <f>IF($AC8="",1000,(IF(ISNA(VLOOKUP($AC8,$J$4:$M$208,2,FALSE)),1000,VLOOKUP($AC8,$J$4:$M$208,2,FALSE))))</f>
        <v>1000</v>
      </c>
      <c r="AE8" s="156">
        <f>IF($AC8="",1000,(IF(ISNA(VLOOKUP($AC8,$J$4:$M$208,3,FALSE)),1000,VLOOKUP($AC8,$J$4:$M$208,3,FALSE))))</f>
        <v>0</v>
      </c>
      <c r="AF8" s="155">
        <f>IF($AC8="",1000,(IF(ISNA(VLOOKUP($AC8,$P$4:$R$208,2,FALSE)),1000,VLOOKUP($AC8,$P$4:$R$208,2,FALSE))))</f>
        <v>1000</v>
      </c>
      <c r="AG8" s="156">
        <f>IF($AC8="",1000,(IF(ISNA(VLOOKUP($AC8,$P$4:$R$208,3,FALSE)),1000,VLOOKUP($AC8,$P$4:$R$208,3,FALSE))))</f>
        <v>1000</v>
      </c>
      <c r="AH8" s="155">
        <f>IF($AC8="",1000,(IF(ISNA(VLOOKUP($AC8,$W$4:$Y$208,2,FALSE)),1000,VLOOKUP($AC8,$W$4:$Y$208,2,FALSE))))</f>
        <v>1000</v>
      </c>
      <c r="AI8" s="156">
        <f>IF($AC8="",1000,(IF(ISNA(VLOOKUP($AC8,$W$4:$Y$208,3,FALSE)),1000,VLOOKUP($AC8,$W$4:$Y$208,3,FALSE))))</f>
        <v>1000</v>
      </c>
      <c r="AJ8" s="66" t="str">
        <f t="shared" si="14"/>
        <v> </v>
      </c>
      <c r="AK8" s="157" t="str">
        <f t="shared" si="15"/>
        <v> </v>
      </c>
    </row>
    <row r="9" spans="1:37" ht="15">
      <c r="A9" s="74">
        <f>IF(B9&lt;1,1000,(IF(AA9=B9,B9,(20100-SUM($AA$4:$AA$208))/(COUNTIF($AA$4:$AA$208,"T")))))</f>
        <v>1000</v>
      </c>
      <c r="B9" s="63"/>
      <c r="C9" s="12"/>
      <c r="D9" s="37" t="str">
        <f>IF(C9&gt;0,CONCATENATE((VLOOKUP($C9,Inscription!$A$12:$G$211,3,FALSE)),"   ",(VLOOKUP($C9,Inscription!$A$12:$G$211,4,FALSE)))," ")</f>
        <v> </v>
      </c>
      <c r="E9" s="38"/>
      <c r="F9" s="42" t="str">
        <f>IF(C9&gt;0,(VLOOKUP($C9,Inscription!$A$12:$G$211,5,FALSE))," ")</f>
        <v> </v>
      </c>
      <c r="G9" s="7" t="str">
        <f>IF(C9&gt;0,(VLOOKUP($C9,Inscription!$A$12:$G$211,7,FALSE))," ")</f>
        <v> </v>
      </c>
      <c r="H9" s="42" t="str">
        <f>LEFT(IF(C9&gt;0,(VLOOKUP($C9,Inscription!$A$12:$G$211,6,FALSE))," "),8)</f>
        <v> </v>
      </c>
      <c r="I9" s="70">
        <f t="shared" si="0"/>
        <v>0</v>
      </c>
      <c r="J9" s="154" t="str">
        <f>IF(COUNTIF($F$4:$F9,$F9)&lt;2,$F9," ")</f>
        <v> </v>
      </c>
      <c r="K9" s="154">
        <f t="shared" si="1"/>
        <v>1000</v>
      </c>
      <c r="L9" s="154">
        <f t="shared" si="2"/>
        <v>0</v>
      </c>
      <c r="M9" s="154" t="str">
        <f>IF(COUNTIF($F$4:$F9,$F9)&lt;3,$F9," ")</f>
        <v> </v>
      </c>
      <c r="N9" s="154">
        <f t="shared" si="3"/>
        <v>1000</v>
      </c>
      <c r="O9" s="154">
        <f t="shared" si="4"/>
        <v>0</v>
      </c>
      <c r="P9" s="84">
        <f t="shared" si="5"/>
      </c>
      <c r="Q9" s="84">
        <f t="shared" si="6"/>
        <v>1000</v>
      </c>
      <c r="R9" s="84">
        <f t="shared" si="7"/>
        <v>1000</v>
      </c>
      <c r="S9" s="154" t="str">
        <f>IF(COUNTIF($F$4:$F9,J9)&lt;4,$F9," ")</f>
        <v> </v>
      </c>
      <c r="T9" s="154">
        <f t="shared" si="8"/>
        <v>1000</v>
      </c>
      <c r="U9" s="154">
        <f t="shared" si="9"/>
        <v>0</v>
      </c>
      <c r="V9" s="84">
        <f t="shared" si="10"/>
      </c>
      <c r="W9" s="84">
        <f t="shared" si="11"/>
      </c>
      <c r="X9" s="154">
        <f t="shared" si="12"/>
      </c>
      <c r="Y9" s="154">
        <f t="shared" si="13"/>
      </c>
      <c r="Z9" s="53" t="str">
        <f>IF(COUNTIF($C$4:$C$208,C9)&gt;1,"X"," ")</f>
        <v> </v>
      </c>
      <c r="AA9" s="89">
        <f>IF(COUNTIF($B$4:$B$208,B9)&gt;1,"T",B9)</f>
        <v>0</v>
      </c>
      <c r="AB9" s="52">
        <v>5</v>
      </c>
      <c r="AC9" s="65">
        <f>'PRIX D EQUIPE'!B9</f>
        <v>0</v>
      </c>
      <c r="AD9" s="155">
        <f>IF($AC9="",1000,(IF(ISNA(VLOOKUP($AC9,$J$4:$M$208,2,FALSE)),1000,VLOOKUP($AC9,$J$4:$M$208,2,FALSE))))</f>
        <v>1000</v>
      </c>
      <c r="AE9" s="156">
        <f>IF($AC9="",1000,(IF(ISNA(VLOOKUP($AC9,$J$4:$M$208,3,FALSE)),1000,VLOOKUP($AC9,$J$4:$M$208,3,FALSE))))</f>
        <v>0</v>
      </c>
      <c r="AF9" s="155">
        <f>IF($AC9="",1000,(IF(ISNA(VLOOKUP($AC9,$P$4:$R$208,2,FALSE)),1000,VLOOKUP($AC9,$P$4:$R$208,2,FALSE))))</f>
        <v>1000</v>
      </c>
      <c r="AG9" s="156">
        <f>IF($AC9="",1000,(IF(ISNA(VLOOKUP($AC9,$P$4:$R$208,3,FALSE)),1000,VLOOKUP($AC9,$P$4:$R$208,3,FALSE))))</f>
        <v>1000</v>
      </c>
      <c r="AH9" s="155">
        <f>IF($AC9="",1000,(IF(ISNA(VLOOKUP($AC9,$W$4:$Y$208,2,FALSE)),1000,VLOOKUP($AC9,$W$4:$Y$208,2,FALSE))))</f>
        <v>1000</v>
      </c>
      <c r="AI9" s="156">
        <f>IF($AC9="",1000,(IF(ISNA(VLOOKUP($AC9,$W$4:$Y$208,3,FALSE)),1000,VLOOKUP($AC9,$W$4:$Y$208,3,FALSE))))</f>
        <v>1000</v>
      </c>
      <c r="AJ9" s="66" t="str">
        <f t="shared" si="14"/>
        <v> </v>
      </c>
      <c r="AK9" s="157" t="str">
        <f t="shared" si="15"/>
        <v> </v>
      </c>
    </row>
    <row r="10" spans="1:37" ht="15">
      <c r="A10" s="74">
        <f>IF(B10&lt;1,1000,(IF(AA10=B10,B10,(20100-SUM($AA$4:$AA$208))/(COUNTIF($AA$4:$AA$208,"T")))))</f>
        <v>103.91666666666667</v>
      </c>
      <c r="B10" s="63">
        <v>1</v>
      </c>
      <c r="C10" s="12">
        <v>61</v>
      </c>
      <c r="D10" s="165" t="s">
        <v>341</v>
      </c>
      <c r="E10" s="167" t="s">
        <v>342</v>
      </c>
      <c r="F10" s="166" t="s">
        <v>244</v>
      </c>
      <c r="G10" s="185" t="s">
        <v>344</v>
      </c>
      <c r="H10" s="42" t="s">
        <v>395</v>
      </c>
      <c r="I10" s="70">
        <f t="shared" si="0"/>
        <v>0</v>
      </c>
      <c r="J10" s="154" t="str">
        <f>IF(COUNTIF($F$4:$F10,$F10)&lt;2,$F10," ")</f>
        <v>ASPTT Auxerre</v>
      </c>
      <c r="K10" s="154">
        <f t="shared" si="1"/>
        <v>103.91666666666667</v>
      </c>
      <c r="L10" s="154">
        <f t="shared" si="2"/>
        <v>0</v>
      </c>
      <c r="M10" s="154" t="str">
        <f>IF(COUNTIF($F$4:$F10,$F10)&lt;3,$F10," ")</f>
        <v>ASPTT Auxerre</v>
      </c>
      <c r="N10" s="154">
        <f t="shared" si="3"/>
        <v>103.91666666666667</v>
      </c>
      <c r="O10" s="154">
        <f t="shared" si="4"/>
        <v>0</v>
      </c>
      <c r="P10" s="84">
        <f t="shared" si="5"/>
      </c>
      <c r="Q10" s="84">
        <f t="shared" si="6"/>
        <v>1000</v>
      </c>
      <c r="R10" s="84">
        <f t="shared" si="7"/>
        <v>1000</v>
      </c>
      <c r="S10" s="154" t="str">
        <f>IF(COUNTIF($F$4:$F10,J10)&lt;4,$F10," ")</f>
        <v>ASPTT Auxerre</v>
      </c>
      <c r="T10" s="154">
        <f t="shared" si="8"/>
        <v>103.91666666666667</v>
      </c>
      <c r="U10" s="154">
        <f t="shared" si="9"/>
        <v>0</v>
      </c>
      <c r="V10" s="84">
        <f t="shared" si="10"/>
      </c>
      <c r="W10" s="84">
        <f t="shared" si="11"/>
      </c>
      <c r="X10" s="154">
        <f t="shared" si="12"/>
      </c>
      <c r="Y10" s="154">
        <f t="shared" si="13"/>
      </c>
      <c r="Z10" s="53" t="str">
        <f>IF(COUNTIF($C$4:$C$208,C10)&gt;1,"X"," ")</f>
        <v> </v>
      </c>
      <c r="AA10" s="89" t="str">
        <f>IF(COUNTIF($B$4:$B$208,B10)&gt;1,"T",B10)</f>
        <v>T</v>
      </c>
      <c r="AB10" s="52">
        <v>6</v>
      </c>
      <c r="AC10" s="65">
        <f>'PRIX D EQUIPE'!B10</f>
        <v>0</v>
      </c>
      <c r="AD10" s="155">
        <f>IF($AC10="",1000,(IF(ISNA(VLOOKUP($AC10,$J$4:$M$208,2,FALSE)),1000,VLOOKUP($AC10,$J$4:$M$208,2,FALSE))))</f>
        <v>1000</v>
      </c>
      <c r="AE10" s="156">
        <f>IF($AC10="",1000,(IF(ISNA(VLOOKUP($AC10,$J$4:$M$208,3,FALSE)),1000,VLOOKUP($AC10,$J$4:$M$208,3,FALSE))))</f>
        <v>0</v>
      </c>
      <c r="AF10" s="155">
        <f>IF($AC10="",1000,(IF(ISNA(VLOOKUP($AC10,$P$4:$R$208,2,FALSE)),1000,VLOOKUP($AC10,$P$4:$R$208,2,FALSE))))</f>
        <v>1000</v>
      </c>
      <c r="AG10" s="156">
        <f>IF($AC10="",1000,(IF(ISNA(VLOOKUP($AC10,$P$4:$R$208,3,FALSE)),1000,VLOOKUP($AC10,$P$4:$R$208,3,FALSE))))</f>
        <v>1000</v>
      </c>
      <c r="AH10" s="155">
        <f>IF($AC10="",1000,(IF(ISNA(VLOOKUP($AC10,$W$4:$Y$208,2,FALSE)),1000,VLOOKUP($AC10,$W$4:$Y$208,2,FALSE))))</f>
        <v>1000</v>
      </c>
      <c r="AI10" s="156">
        <f>IF($AC10="",1000,(IF(ISNA(VLOOKUP($AC10,$W$4:$Y$208,3,FALSE)),1000,VLOOKUP($AC10,$W$4:$Y$208,3,FALSE))))</f>
        <v>1000</v>
      </c>
      <c r="AJ10" s="66" t="str">
        <f t="shared" si="14"/>
        <v> </v>
      </c>
      <c r="AK10" s="157" t="str">
        <f t="shared" si="15"/>
        <v> </v>
      </c>
    </row>
    <row r="11" spans="1:37" ht="15">
      <c r="A11" s="74">
        <f>IF(B11&lt;1,1000,(IF(AA11=B11,B11,(20100-SUM($AA$4:$AA$208))/(COUNTIF($AA$4:$AA$208,"T")))))</f>
        <v>103.91666666666667</v>
      </c>
      <c r="B11" s="63">
        <v>2</v>
      </c>
      <c r="C11" s="12">
        <v>63</v>
      </c>
      <c r="D11" s="37" t="str">
        <f>IF(C11&gt;0,CONCATENATE((VLOOKUP($C11,Inscription!$A$12:$G$211,3,FALSE)),"   ",(VLOOKUP($C11,Inscription!$A$12:$G$211,4,FALSE)))," ")</f>
        <v>ROBINET   Antoine</v>
      </c>
      <c r="E11" s="38"/>
      <c r="F11" s="42" t="str">
        <f>IF(C11&gt;0,(VLOOKUP($C11,Inscription!$A$12:$G$211,5,FALSE))," ")</f>
        <v>VC D'Auxerre</v>
      </c>
      <c r="G11" s="7" t="str">
        <f>IF(C11&gt;0,(VLOOKUP($C11,Inscription!$A$12:$G$211,7,FALSE))," ")</f>
        <v>42 89 045 0262</v>
      </c>
      <c r="H11" s="42" t="str">
        <f>LEFT(IF(C11&gt;0,(VLOOKUP($C11,Inscription!$A$12:$G$211,6,FALSE))," "),8)</f>
        <v>Pou.</v>
      </c>
      <c r="I11" s="70">
        <f t="shared" si="0"/>
        <v>0</v>
      </c>
      <c r="J11" s="154" t="str">
        <f>IF(COUNTIF($F$4:$F11,$F11)&lt;2,$F11," ")</f>
        <v>VC D'Auxerre</v>
      </c>
      <c r="K11" s="154">
        <f t="shared" si="1"/>
        <v>103.91666666666667</v>
      </c>
      <c r="L11" s="154">
        <f t="shared" si="2"/>
        <v>0</v>
      </c>
      <c r="M11" s="154" t="str">
        <f>IF(COUNTIF($F$4:$F11,$F11)&lt;3,$F11," ")</f>
        <v>VC D'Auxerre</v>
      </c>
      <c r="N11" s="154">
        <f t="shared" si="3"/>
        <v>103.91666666666667</v>
      </c>
      <c r="O11" s="154">
        <f t="shared" si="4"/>
        <v>0</v>
      </c>
      <c r="P11" s="84">
        <f t="shared" si="5"/>
      </c>
      <c r="Q11" s="84">
        <f t="shared" si="6"/>
        <v>1000</v>
      </c>
      <c r="R11" s="84">
        <f t="shared" si="7"/>
        <v>1000</v>
      </c>
      <c r="S11" s="154" t="str">
        <f>IF(COUNTIF($F$4:$F11,J11)&lt;4,$F11," ")</f>
        <v>VC D'Auxerre</v>
      </c>
      <c r="T11" s="154">
        <f t="shared" si="8"/>
        <v>103.91666666666667</v>
      </c>
      <c r="U11" s="154">
        <f t="shared" si="9"/>
        <v>0</v>
      </c>
      <c r="V11" s="84">
        <f t="shared" si="10"/>
      </c>
      <c r="W11" s="84">
        <f t="shared" si="11"/>
      </c>
      <c r="X11" s="154">
        <f t="shared" si="12"/>
      </c>
      <c r="Y11" s="154">
        <f t="shared" si="13"/>
      </c>
      <c r="Z11" s="53" t="str">
        <f>IF(COUNTIF($C$4:$C$208,C11)&gt;1,"X"," ")</f>
        <v> </v>
      </c>
      <c r="AA11" s="89" t="str">
        <f>IF(COUNTIF($B$4:$B$208,B11)&gt;1,"T",B11)</f>
        <v>T</v>
      </c>
      <c r="AB11" s="52">
        <v>7</v>
      </c>
      <c r="AC11" s="65">
        <f>'PRIX D EQUIPE'!B11</f>
        <v>0</v>
      </c>
      <c r="AD11" s="155">
        <f>IF($AC11="",1000,(IF(ISNA(VLOOKUP($AC11,$J$4:$M$208,2,FALSE)),1000,VLOOKUP($AC11,$J$4:$M$208,2,FALSE))))</f>
        <v>1000</v>
      </c>
      <c r="AE11" s="156">
        <f>IF($AC11="",1000,(IF(ISNA(VLOOKUP($AC11,$J$4:$M$208,3,FALSE)),1000,VLOOKUP($AC11,$J$4:$M$208,3,FALSE))))</f>
        <v>0</v>
      </c>
      <c r="AF11" s="155">
        <f>IF($AC11="",1000,(IF(ISNA(VLOOKUP($AC11,$P$4:$R$208,2,FALSE)),1000,VLOOKUP($AC11,$P$4:$R$208,2,FALSE))))</f>
        <v>1000</v>
      </c>
      <c r="AG11" s="156">
        <f>IF($AC11="",1000,(IF(ISNA(VLOOKUP($AC11,$P$4:$R$208,3,FALSE)),1000,VLOOKUP($AC11,$P$4:$R$208,3,FALSE))))</f>
        <v>1000</v>
      </c>
      <c r="AH11" s="155">
        <f>IF($AC11="",1000,(IF(ISNA(VLOOKUP($AC11,$W$4:$Y$208,2,FALSE)),1000,VLOOKUP($AC11,$W$4:$Y$208,2,FALSE))))</f>
        <v>1000</v>
      </c>
      <c r="AI11" s="156">
        <f>IF($AC11="",1000,(IF(ISNA(VLOOKUP($AC11,$W$4:$Y$208,3,FALSE)),1000,VLOOKUP($AC11,$W$4:$Y$208,3,FALSE))))</f>
        <v>1000</v>
      </c>
      <c r="AJ11" s="66" t="str">
        <f t="shared" si="14"/>
        <v> </v>
      </c>
      <c r="AK11" s="157" t="str">
        <f t="shared" si="15"/>
        <v> </v>
      </c>
    </row>
    <row r="12" spans="1:37" ht="15">
      <c r="A12" s="74">
        <f>IF(B12&lt;1,1000,(IF(AA12=B12,B12,(20100-SUM($AA$4:$AA$208))/(COUNTIF($AA$4:$AA$208,"T")))))</f>
        <v>103.91666666666667</v>
      </c>
      <c r="B12" s="63">
        <v>3</v>
      </c>
      <c r="C12" s="12">
        <v>65</v>
      </c>
      <c r="D12" s="37" t="str">
        <f>IF(C12&gt;0,CONCATENATE((VLOOKUP($C12,Inscription!$A$12:$G$211,3,FALSE)),"   ",(VLOOKUP($C12,Inscription!$A$12:$G$211,4,FALSE)))," ")</f>
        <v>LARCHE   Gauthier</v>
      </c>
      <c r="E12" s="38"/>
      <c r="F12" s="42" t="str">
        <f>IF(C12&gt;0,(VLOOKUP($C12,Inscription!$A$12:$G$211,5,FALSE))," ")</f>
        <v>PAC Avallon</v>
      </c>
      <c r="G12" s="7" t="str">
        <f>IF(C12&gt;0,(VLOOKUP($C12,Inscription!$A$12:$G$211,7,FALSE))," ")</f>
        <v>42 89 104 0334</v>
      </c>
      <c r="H12" s="42" t="str">
        <f>LEFT(IF(C12&gt;0,(VLOOKUP($C12,Inscription!$A$12:$G$211,6,FALSE))," "),8)</f>
        <v>Pou.</v>
      </c>
      <c r="I12" s="70">
        <f t="shared" si="0"/>
        <v>0</v>
      </c>
      <c r="J12" s="154" t="str">
        <f>IF(COUNTIF($F$4:$F12,$F12)&lt;2,$F12," ")</f>
        <v>PAC Avallon</v>
      </c>
      <c r="K12" s="154">
        <f t="shared" si="1"/>
        <v>103.91666666666667</v>
      </c>
      <c r="L12" s="154">
        <f t="shared" si="2"/>
        <v>0</v>
      </c>
      <c r="M12" s="154" t="str">
        <f>IF(COUNTIF($F$4:$F12,$F12)&lt;3,$F12," ")</f>
        <v>PAC Avallon</v>
      </c>
      <c r="N12" s="154">
        <f t="shared" si="3"/>
        <v>103.91666666666667</v>
      </c>
      <c r="O12" s="154">
        <f t="shared" si="4"/>
        <v>0</v>
      </c>
      <c r="P12" s="84">
        <f t="shared" si="5"/>
      </c>
      <c r="Q12" s="84">
        <f t="shared" si="6"/>
        <v>1000</v>
      </c>
      <c r="R12" s="84">
        <f t="shared" si="7"/>
        <v>1000</v>
      </c>
      <c r="S12" s="154" t="str">
        <f>IF(COUNTIF($F$4:$F12,J12)&lt;4,$F12," ")</f>
        <v>PAC Avallon</v>
      </c>
      <c r="T12" s="154">
        <f t="shared" si="8"/>
        <v>103.91666666666667</v>
      </c>
      <c r="U12" s="154">
        <f t="shared" si="9"/>
        <v>0</v>
      </c>
      <c r="V12" s="84">
        <f t="shared" si="10"/>
      </c>
      <c r="W12" s="84">
        <f t="shared" si="11"/>
      </c>
      <c r="X12" s="154">
        <f t="shared" si="12"/>
      </c>
      <c r="Y12" s="154">
        <f t="shared" si="13"/>
      </c>
      <c r="Z12" s="53" t="str">
        <f>IF(COUNTIF($C$4:$C$208,C12)&gt;1,"X"," ")</f>
        <v> </v>
      </c>
      <c r="AA12" s="89" t="str">
        <f>IF(COUNTIF($B$4:$B$208,B12)&gt;1,"T",B12)</f>
        <v>T</v>
      </c>
      <c r="AB12" s="52">
        <v>8</v>
      </c>
      <c r="AC12" s="65">
        <f>'PRIX D EQUIPE'!B12</f>
        <v>0</v>
      </c>
      <c r="AD12" s="155">
        <f>IF($AC12="",1000,(IF(ISNA(VLOOKUP($AC12,$J$4:$M$208,2,FALSE)),1000,VLOOKUP($AC12,$J$4:$M$208,2,FALSE))))</f>
        <v>1000</v>
      </c>
      <c r="AE12" s="156">
        <f>IF($AC12="",1000,(IF(ISNA(VLOOKUP($AC12,$J$4:$M$208,3,FALSE)),1000,VLOOKUP($AC12,$J$4:$M$208,3,FALSE))))</f>
        <v>0</v>
      </c>
      <c r="AF12" s="155">
        <f>IF($AC12="",1000,(IF(ISNA(VLOOKUP($AC12,$P$4:$R$208,2,FALSE)),1000,VLOOKUP($AC12,$P$4:$R$208,2,FALSE))))</f>
        <v>1000</v>
      </c>
      <c r="AG12" s="156">
        <f>IF($AC12="",1000,(IF(ISNA(VLOOKUP($AC12,$P$4:$R$208,3,FALSE)),1000,VLOOKUP($AC12,$P$4:$R$208,3,FALSE))))</f>
        <v>1000</v>
      </c>
      <c r="AH12" s="155">
        <f>IF($AC12="",1000,(IF(ISNA(VLOOKUP($AC12,$W$4:$Y$208,2,FALSE)),1000,VLOOKUP($AC12,$W$4:$Y$208,2,FALSE))))</f>
        <v>1000</v>
      </c>
      <c r="AI12" s="156">
        <f>IF($AC12="",1000,(IF(ISNA(VLOOKUP($AC12,$W$4:$Y$208,3,FALSE)),1000,VLOOKUP($AC12,$W$4:$Y$208,3,FALSE))))</f>
        <v>1000</v>
      </c>
      <c r="AJ12" s="66" t="str">
        <f t="shared" si="14"/>
        <v> </v>
      </c>
      <c r="AK12" s="157" t="str">
        <f t="shared" si="15"/>
        <v> </v>
      </c>
    </row>
    <row r="13" spans="1:37" ht="15">
      <c r="A13" s="74">
        <f>IF(B13&lt;1,1000,(IF(AA13=B13,B13,(20100-SUM($AA$4:$AA$208))/(COUNTIF($AA$4:$AA$208,"T")))))</f>
        <v>103.91666666666667</v>
      </c>
      <c r="B13" s="63">
        <v>4</v>
      </c>
      <c r="C13" s="12">
        <v>62</v>
      </c>
      <c r="D13" s="37" t="str">
        <f>IF(C13&gt;0,CONCATENATE((VLOOKUP($C13,Inscription!$A$12:$G$211,3,FALSE)),"   ",(VLOOKUP($C13,Inscription!$A$12:$G$211,4,FALSE)))," ")</f>
        <v>GAUDRY   Arthur</v>
      </c>
      <c r="E13" s="38"/>
      <c r="F13" s="42" t="str">
        <f>IF(C13&gt;0,(VLOOKUP($C13,Inscription!$A$12:$G$211,5,FALSE))," ")</f>
        <v>VC D'Auxerre</v>
      </c>
      <c r="G13" s="7" t="str">
        <f>IF(C13&gt;0,(VLOOKUP($C13,Inscription!$A$12:$G$211,7,FALSE))," ")</f>
        <v>42 89 045 0310</v>
      </c>
      <c r="H13" s="42" t="str">
        <f>LEFT(IF(C13&gt;0,(VLOOKUP($C13,Inscription!$A$12:$G$211,6,FALSE))," "),8)</f>
        <v>Pou.</v>
      </c>
      <c r="I13" s="70">
        <f t="shared" si="0"/>
        <v>0</v>
      </c>
      <c r="J13" s="154" t="str">
        <f>IF(COUNTIF($F$4:$F13,$F13)&lt;2,$F13," ")</f>
        <v> </v>
      </c>
      <c r="K13" s="154">
        <f t="shared" si="1"/>
      </c>
      <c r="L13" s="154">
        <f t="shared" si="2"/>
      </c>
      <c r="M13" s="154" t="str">
        <f>IF(COUNTIF($F$4:$F13,$F13)&lt;3,$F13," ")</f>
        <v>VC D'Auxerre</v>
      </c>
      <c r="N13" s="154">
        <f t="shared" si="3"/>
        <v>103.91666666666667</v>
      </c>
      <c r="O13" s="154">
        <f t="shared" si="4"/>
        <v>0</v>
      </c>
      <c r="P13" s="84" t="str">
        <f t="shared" si="5"/>
        <v>VC D'Auxerre</v>
      </c>
      <c r="Q13" s="84">
        <f t="shared" si="6"/>
        <v>103.91666666666667</v>
      </c>
      <c r="R13" s="84">
        <f t="shared" si="7"/>
        <v>0</v>
      </c>
      <c r="S13" s="154" t="str">
        <f>IF(COUNTIF($F$4:$F13,J13)&lt;4,$F13," ")</f>
        <v>VC D'Auxerre</v>
      </c>
      <c r="T13" s="154">
        <f t="shared" si="8"/>
        <v>103.91666666666667</v>
      </c>
      <c r="U13" s="154">
        <f t="shared" si="9"/>
        <v>0</v>
      </c>
      <c r="V13" s="84" t="str">
        <f t="shared" si="10"/>
        <v>VC D'Auxerre</v>
      </c>
      <c r="W13" s="84">
        <f t="shared" si="11"/>
      </c>
      <c r="X13" s="154">
        <f t="shared" si="12"/>
      </c>
      <c r="Y13" s="154">
        <f t="shared" si="13"/>
      </c>
      <c r="Z13" s="53" t="str">
        <f>IF(COUNTIF($C$4:$C$208,C13)&gt;1,"X"," ")</f>
        <v> </v>
      </c>
      <c r="AA13" s="89" t="str">
        <f>IF(COUNTIF($B$4:$B$208,B13)&gt;1,"T",B13)</f>
        <v>T</v>
      </c>
      <c r="AB13" s="52">
        <v>9</v>
      </c>
      <c r="AC13" s="65">
        <f>'PRIX D EQUIPE'!B13</f>
        <v>0</v>
      </c>
      <c r="AD13" s="155">
        <f>IF($AC13="",1000,(IF(ISNA(VLOOKUP($AC13,$J$4:$M$208,2,FALSE)),1000,VLOOKUP($AC13,$J$4:$M$208,2,FALSE))))</f>
        <v>1000</v>
      </c>
      <c r="AE13" s="156">
        <f>IF($AC13="",1000,(IF(ISNA(VLOOKUP($AC13,$J$4:$M$208,3,FALSE)),1000,VLOOKUP($AC13,$J$4:$M$208,3,FALSE))))</f>
        <v>0</v>
      </c>
      <c r="AF13" s="155">
        <f>IF($AC13="",1000,(IF(ISNA(VLOOKUP($AC13,$P$4:$R$208,2,FALSE)),1000,VLOOKUP($AC13,$P$4:$R$208,2,FALSE))))</f>
        <v>1000</v>
      </c>
      <c r="AG13" s="156">
        <f>IF($AC13="",1000,(IF(ISNA(VLOOKUP($AC13,$P$4:$R$208,3,FALSE)),1000,VLOOKUP($AC13,$P$4:$R$208,3,FALSE))))</f>
        <v>1000</v>
      </c>
      <c r="AH13" s="155">
        <f>IF($AC13="",1000,(IF(ISNA(VLOOKUP($AC13,$W$4:$Y$208,2,FALSE)),1000,VLOOKUP($AC13,$W$4:$Y$208,2,FALSE))))</f>
        <v>1000</v>
      </c>
      <c r="AI13" s="156">
        <f>IF($AC13="",1000,(IF(ISNA(VLOOKUP($AC13,$W$4:$Y$208,3,FALSE)),1000,VLOOKUP($AC13,$W$4:$Y$208,3,FALSE))))</f>
        <v>1000</v>
      </c>
      <c r="AJ13" s="66" t="str">
        <f t="shared" si="14"/>
        <v> </v>
      </c>
      <c r="AK13" s="157" t="str">
        <f t="shared" si="15"/>
        <v> </v>
      </c>
    </row>
    <row r="14" spans="1:37" ht="15">
      <c r="A14" s="74">
        <f>IF(B14&lt;1,1000,(IF(AA14=B14,B14,(20100-SUM($AA$4:$AA$208))/(COUNTIF($AA$4:$AA$208,"T")))))</f>
        <v>103.91666666666667</v>
      </c>
      <c r="B14" s="63">
        <v>5</v>
      </c>
      <c r="C14" s="12">
        <v>66</v>
      </c>
      <c r="D14" s="37" t="str">
        <f>IF(C14&gt;0,CONCATENATE((VLOOKUP($C14,Inscription!$A$12:$G$211,3,FALSE)),"   ",(VLOOKUP($C14,Inscription!$A$12:$G$211,4,FALSE)))," ")</f>
        <v>KUBIAK   Théo</v>
      </c>
      <c r="E14" s="38"/>
      <c r="F14" s="42" t="str">
        <f>IF(C14&gt;0,(VLOOKUP($C14,Inscription!$A$12:$G$211,5,FALSE))," ")</f>
        <v>VC d'Auxerre</v>
      </c>
      <c r="G14" s="7" t="str">
        <f>IF(C14&gt;0,(VLOOKUP($C14,Inscription!$A$12:$G$211,7,FALSE))," ")</f>
        <v>42890450252</v>
      </c>
      <c r="H14" s="42" t="str">
        <f>LEFT(IF(C14&gt;0,(VLOOKUP($C14,Inscription!$A$12:$G$211,6,FALSE))," "),8)</f>
        <v>Pou.</v>
      </c>
      <c r="I14" s="70">
        <f t="shared" si="0"/>
        <v>0</v>
      </c>
      <c r="J14" s="154" t="str">
        <f>IF(COUNTIF($F$4:$F14,$F14)&lt;2,$F14," ")</f>
        <v> </v>
      </c>
      <c r="K14" s="154">
        <f t="shared" si="1"/>
      </c>
      <c r="L14" s="154">
        <f t="shared" si="2"/>
      </c>
      <c r="M14" s="154" t="str">
        <f>IF(COUNTIF($F$4:$F14,$F14)&lt;3,$F14," ")</f>
        <v> </v>
      </c>
      <c r="N14" s="154">
        <f t="shared" si="3"/>
      </c>
      <c r="O14" s="154">
        <f t="shared" si="4"/>
      </c>
      <c r="P14" s="84">
        <f t="shared" si="5"/>
      </c>
      <c r="Q14" s="84">
        <f t="shared" si="6"/>
        <v>1000</v>
      </c>
      <c r="R14" s="84">
        <f t="shared" si="7"/>
        <v>1000</v>
      </c>
      <c r="S14" s="154" t="str">
        <f>IF(COUNTIF($F$4:$F14,J14)&lt;4,$F14," ")</f>
        <v>VC d'Auxerre</v>
      </c>
      <c r="T14" s="154">
        <f t="shared" si="8"/>
        <v>103.91666666666667</v>
      </c>
      <c r="U14" s="154">
        <f t="shared" si="9"/>
        <v>0</v>
      </c>
      <c r="V14" s="84" t="str">
        <f t="shared" si="10"/>
        <v>VC d'Auxerre</v>
      </c>
      <c r="W14" s="84" t="str">
        <f t="shared" si="11"/>
        <v>VC d'Auxerre</v>
      </c>
      <c r="X14" s="154">
        <f t="shared" si="12"/>
        <v>103.91666666666667</v>
      </c>
      <c r="Y14" s="154">
        <f t="shared" si="13"/>
        <v>0</v>
      </c>
      <c r="Z14" s="53" t="str">
        <f>IF(COUNTIF($C$4:$C$208,C14)&gt;1,"X"," ")</f>
        <v> </v>
      </c>
      <c r="AA14" s="89" t="str">
        <f>IF(COUNTIF($B$4:$B$208,B14)&gt;1,"T",B14)</f>
        <v>T</v>
      </c>
      <c r="AB14" s="52">
        <v>10</v>
      </c>
      <c r="AC14" s="65">
        <f>'PRIX D EQUIPE'!B14</f>
        <v>0</v>
      </c>
      <c r="AD14" s="155">
        <f>IF($AC14="",1000,(IF(ISNA(VLOOKUP($AC14,$J$4:$M$208,2,FALSE)),1000,VLOOKUP($AC14,$J$4:$M$208,2,FALSE))))</f>
        <v>1000</v>
      </c>
      <c r="AE14" s="156">
        <f>IF($AC14="",1000,(IF(ISNA(VLOOKUP($AC14,$J$4:$M$208,3,FALSE)),1000,VLOOKUP($AC14,$J$4:$M$208,3,FALSE))))</f>
        <v>0</v>
      </c>
      <c r="AF14" s="155">
        <f>IF($AC14="",1000,(IF(ISNA(VLOOKUP($AC14,$P$4:$R$208,2,FALSE)),1000,VLOOKUP($AC14,$P$4:$R$208,2,FALSE))))</f>
        <v>1000</v>
      </c>
      <c r="AG14" s="156">
        <f>IF($AC14="",1000,(IF(ISNA(VLOOKUP($AC14,$P$4:$R$208,3,FALSE)),1000,VLOOKUP($AC14,$P$4:$R$208,3,FALSE))))</f>
        <v>1000</v>
      </c>
      <c r="AH14" s="155">
        <f>IF($AC14="",1000,(IF(ISNA(VLOOKUP($AC14,$W$4:$Y$208,2,FALSE)),1000,VLOOKUP($AC14,$W$4:$Y$208,2,FALSE))))</f>
        <v>1000</v>
      </c>
      <c r="AI14" s="156">
        <f>IF($AC14="",1000,(IF(ISNA(VLOOKUP($AC14,$W$4:$Y$208,3,FALSE)),1000,VLOOKUP($AC14,$W$4:$Y$208,3,FALSE))))</f>
        <v>1000</v>
      </c>
      <c r="AJ14" s="66" t="str">
        <f t="shared" si="14"/>
        <v> </v>
      </c>
      <c r="AK14" s="157" t="str">
        <f t="shared" si="15"/>
        <v> </v>
      </c>
    </row>
    <row r="15" spans="1:37" ht="15">
      <c r="A15" s="74">
        <f>IF(B15&lt;1,1000,(IF(AA15=B15,B15,(20100-SUM($AA$4:$AA$208))/(COUNTIF($AA$4:$AA$208,"T")))))</f>
        <v>103.91666666666667</v>
      </c>
      <c r="B15" s="63">
        <v>6</v>
      </c>
      <c r="C15" s="12">
        <v>64</v>
      </c>
      <c r="D15" s="37" t="str">
        <f>IF(C15&gt;0,CONCATENATE((VLOOKUP($C15,Inscription!$A$12:$G$211,3,FALSE)),"   ",(VLOOKUP($C15,Inscription!$A$12:$G$211,4,FALSE)))," ")</f>
        <v>GODEFROY   Nathanael</v>
      </c>
      <c r="E15" s="38"/>
      <c r="F15" s="42" t="str">
        <f>IF(C15&gt;0,(VLOOKUP($C15,Inscription!$A$12:$G$211,5,FALSE))," ")</f>
        <v>PAC Avallon</v>
      </c>
      <c r="G15" s="7" t="str">
        <f>IF(C15&gt;0,(VLOOKUP($C15,Inscription!$A$12:$G$211,7,FALSE))," ")</f>
        <v>42 89 104 0325</v>
      </c>
      <c r="H15" s="42" t="str">
        <f>LEFT(IF(C15&gt;0,(VLOOKUP($C15,Inscription!$A$12:$G$211,6,FALSE))," "),8)</f>
        <v>Pou.</v>
      </c>
      <c r="I15" s="70">
        <f t="shared" si="0"/>
        <v>0</v>
      </c>
      <c r="J15" s="154" t="str">
        <f>IF(COUNTIF($F$4:$F15,$F15)&lt;2,$F15," ")</f>
        <v> </v>
      </c>
      <c r="K15" s="154">
        <f t="shared" si="1"/>
      </c>
      <c r="L15" s="154">
        <f t="shared" si="2"/>
      </c>
      <c r="M15" s="154" t="str">
        <f>IF(COUNTIF($F$4:$F15,$F15)&lt;3,$F15," ")</f>
        <v>PAC Avallon</v>
      </c>
      <c r="N15" s="154">
        <f t="shared" si="3"/>
        <v>103.91666666666667</v>
      </c>
      <c r="O15" s="154">
        <f t="shared" si="4"/>
        <v>0</v>
      </c>
      <c r="P15" s="84" t="str">
        <f t="shared" si="5"/>
        <v>PAC Avallon</v>
      </c>
      <c r="Q15" s="84">
        <f t="shared" si="6"/>
        <v>103.91666666666667</v>
      </c>
      <c r="R15" s="84">
        <f t="shared" si="7"/>
        <v>0</v>
      </c>
      <c r="S15" s="154" t="str">
        <f>IF(COUNTIF($F$4:$F15,J15)&lt;4,$F15," ")</f>
        <v>PAC Avallon</v>
      </c>
      <c r="T15" s="154">
        <f t="shared" si="8"/>
        <v>103.91666666666667</v>
      </c>
      <c r="U15" s="154">
        <f t="shared" si="9"/>
        <v>0</v>
      </c>
      <c r="V15" s="84" t="str">
        <f t="shared" si="10"/>
        <v>PAC Avallon</v>
      </c>
      <c r="W15" s="84">
        <f t="shared" si="11"/>
      </c>
      <c r="X15" s="154">
        <f t="shared" si="12"/>
      </c>
      <c r="Y15" s="154">
        <f t="shared" si="13"/>
      </c>
      <c r="Z15" s="53" t="str">
        <f>IF(COUNTIF($C$4:$C$208,C15)&gt;1,"X"," ")</f>
        <v> </v>
      </c>
      <c r="AA15" s="89" t="str">
        <f>IF(COUNTIF($B$4:$B$208,B15)&gt;1,"T",B15)</f>
        <v>T</v>
      </c>
      <c r="AB15" s="52">
        <v>11</v>
      </c>
      <c r="AC15" s="65">
        <f>'PRIX D EQUIPE'!B15</f>
        <v>0</v>
      </c>
      <c r="AD15" s="155">
        <f>IF($AC15="",1000,(IF(ISNA(VLOOKUP($AC15,$J$4:$M$208,2,FALSE)),1000,VLOOKUP($AC15,$J$4:$M$208,2,FALSE))))</f>
        <v>1000</v>
      </c>
      <c r="AE15" s="156">
        <f>IF($AC15="",1000,(IF(ISNA(VLOOKUP($AC15,$J$4:$M$208,3,FALSE)),1000,VLOOKUP($AC15,$J$4:$M$208,3,FALSE))))</f>
        <v>0</v>
      </c>
      <c r="AF15" s="155">
        <f>IF($AC15="",1000,(IF(ISNA(VLOOKUP($AC15,$P$4:$R$208,2,FALSE)),1000,VLOOKUP($AC15,$P$4:$R$208,2,FALSE))))</f>
        <v>1000</v>
      </c>
      <c r="AG15" s="156">
        <f>IF($AC15="",1000,(IF(ISNA(VLOOKUP($AC15,$P$4:$R$208,3,FALSE)),1000,VLOOKUP($AC15,$P$4:$R$208,3,FALSE))))</f>
        <v>1000</v>
      </c>
      <c r="AH15" s="155">
        <f>IF($AC15="",1000,(IF(ISNA(VLOOKUP($AC15,$W$4:$Y$208,2,FALSE)),1000,VLOOKUP($AC15,$W$4:$Y$208,2,FALSE))))</f>
        <v>1000</v>
      </c>
      <c r="AI15" s="156">
        <f>IF($AC15="",1000,(IF(ISNA(VLOOKUP($AC15,$W$4:$Y$208,3,FALSE)),1000,VLOOKUP($AC15,$W$4:$Y$208,3,FALSE))))</f>
        <v>1000</v>
      </c>
      <c r="AJ15" s="66" t="str">
        <f t="shared" si="14"/>
        <v> </v>
      </c>
      <c r="AK15" s="157" t="str">
        <f t="shared" si="15"/>
        <v> </v>
      </c>
    </row>
    <row r="16" spans="1:37" ht="15">
      <c r="A16" s="74">
        <f>IF(B16&lt;1,1000,(IF(AA16=B16,B16,(20100-SUM($AA$4:$AA$208))/(COUNTIF($AA$4:$AA$208,"T")))))</f>
        <v>103.91666666666667</v>
      </c>
      <c r="B16" s="63">
        <v>7</v>
      </c>
      <c r="C16" s="12">
        <v>68</v>
      </c>
      <c r="D16" s="37" t="str">
        <f>IF(C16&gt;0,CONCATENATE((VLOOKUP($C16,Inscription!$A$12:$G$211,3,FALSE)),"   ",(VLOOKUP($C16,Inscription!$A$12:$G$211,4,FALSE)))," ")</f>
        <v>HERVE   Valentin</v>
      </c>
      <c r="E16" s="38"/>
      <c r="F16" s="42" t="str">
        <f>IF(C16&gt;0,(VLOOKUP($C16,Inscription!$A$12:$G$211,5,FALSE))," ")</f>
        <v>ASPTT Auxerre</v>
      </c>
      <c r="G16" s="7" t="str">
        <f>IF(C16&gt;0,(VLOOKUP($C16,Inscription!$A$12:$G$211,7,FALSE))," ")</f>
        <v>42890040105</v>
      </c>
      <c r="H16" s="42" t="str">
        <f>LEFT(IF(C16&gt;0,(VLOOKUP($C16,Inscription!$A$12:$G$211,6,FALSE))," "),8)</f>
        <v>Pou.</v>
      </c>
      <c r="I16" s="70">
        <f t="shared" si="0"/>
        <v>0</v>
      </c>
      <c r="J16" s="154" t="str">
        <f>IF(COUNTIF($F$4:$F16,$F16)&lt;2,$F16," ")</f>
        <v> </v>
      </c>
      <c r="K16" s="154">
        <f t="shared" si="1"/>
      </c>
      <c r="L16" s="154">
        <f t="shared" si="2"/>
      </c>
      <c r="M16" s="154" t="str">
        <f>IF(COUNTIF($F$4:$F16,$F16)&lt;3,$F16," ")</f>
        <v>ASPTT Auxerre</v>
      </c>
      <c r="N16" s="154">
        <f t="shared" si="3"/>
        <v>103.91666666666667</v>
      </c>
      <c r="O16" s="154">
        <f t="shared" si="4"/>
        <v>0</v>
      </c>
      <c r="P16" s="84" t="str">
        <f t="shared" si="5"/>
        <v>ASPTT Auxerre</v>
      </c>
      <c r="Q16" s="84">
        <f t="shared" si="6"/>
        <v>103.91666666666667</v>
      </c>
      <c r="R16" s="84">
        <f t="shared" si="7"/>
        <v>0</v>
      </c>
      <c r="S16" s="154" t="str">
        <f>IF(COUNTIF($F$4:$F16,J16)&lt;4,$F16," ")</f>
        <v>ASPTT Auxerre</v>
      </c>
      <c r="T16" s="154">
        <f t="shared" si="8"/>
        <v>103.91666666666667</v>
      </c>
      <c r="U16" s="154">
        <f t="shared" si="9"/>
        <v>0</v>
      </c>
      <c r="V16" s="84" t="str">
        <f t="shared" si="10"/>
        <v>ASPTT Auxerre</v>
      </c>
      <c r="W16" s="84">
        <f t="shared" si="11"/>
      </c>
      <c r="X16" s="154">
        <f t="shared" si="12"/>
      </c>
      <c r="Y16" s="154">
        <f t="shared" si="13"/>
      </c>
      <c r="Z16" s="53" t="str">
        <f>IF(COUNTIF($C$4:$C$208,C16)&gt;1,"X"," ")</f>
        <v> </v>
      </c>
      <c r="AA16" s="89" t="str">
        <f>IF(COUNTIF($B$4:$B$208,B16)&gt;1,"T",B16)</f>
        <v>T</v>
      </c>
      <c r="AB16" s="52">
        <v>12</v>
      </c>
      <c r="AC16" s="65">
        <f>'PRIX D EQUIPE'!B16</f>
        <v>0</v>
      </c>
      <c r="AD16" s="155">
        <f>IF($AC16="",1000,(IF(ISNA(VLOOKUP($AC16,$J$4:$M$208,2,FALSE)),1000,VLOOKUP($AC16,$J$4:$M$208,2,FALSE))))</f>
        <v>1000</v>
      </c>
      <c r="AE16" s="156">
        <f>IF($AC16="",1000,(IF(ISNA(VLOOKUP($AC16,$J$4:$M$208,3,FALSE)),1000,VLOOKUP($AC16,$J$4:$M$208,3,FALSE))))</f>
        <v>0</v>
      </c>
      <c r="AF16" s="155">
        <f>IF($AC16="",1000,(IF(ISNA(VLOOKUP($AC16,$P$4:$R$208,2,FALSE)),1000,VLOOKUP($AC16,$P$4:$R$208,2,FALSE))))</f>
        <v>1000</v>
      </c>
      <c r="AG16" s="156">
        <f>IF($AC16="",1000,(IF(ISNA(VLOOKUP($AC16,$P$4:$R$208,3,FALSE)),1000,VLOOKUP($AC16,$P$4:$R$208,3,FALSE))))</f>
        <v>1000</v>
      </c>
      <c r="AH16" s="155">
        <f>IF($AC16="",1000,(IF(ISNA(VLOOKUP($AC16,$W$4:$Y$208,2,FALSE)),1000,VLOOKUP($AC16,$W$4:$Y$208,2,FALSE))))</f>
        <v>1000</v>
      </c>
      <c r="AI16" s="156">
        <f>IF($AC16="",1000,(IF(ISNA(VLOOKUP($AC16,$W$4:$Y$208,3,FALSE)),1000,VLOOKUP($AC16,$W$4:$Y$208,3,FALSE))))</f>
        <v>1000</v>
      </c>
      <c r="AJ16" s="66" t="str">
        <f t="shared" si="14"/>
        <v> </v>
      </c>
      <c r="AK16" s="157" t="str">
        <f t="shared" si="15"/>
        <v> </v>
      </c>
    </row>
    <row r="17" spans="1:37" ht="15">
      <c r="A17" s="74">
        <f>IF(B17&lt;1,1000,(IF(AA17=B17,B17,(20100-SUM($AA$4:$AA$208))/(COUNTIF($AA$4:$AA$208,"T")))))</f>
        <v>103.91666666666667</v>
      </c>
      <c r="B17" s="63">
        <v>8</v>
      </c>
      <c r="C17" s="12">
        <v>67</v>
      </c>
      <c r="D17" s="37" t="str">
        <f>IF(C17&gt;0,CONCATENATE((VLOOKUP($C17,Inscription!$A$12:$G$211,3,FALSE)),"   ",(VLOOKUP($C17,Inscription!$A$12:$G$211,4,FALSE)))," ")</f>
        <v>COLAS    Thyméo</v>
      </c>
      <c r="E17" s="38"/>
      <c r="F17" s="42" t="str">
        <f>IF(C17&gt;0,(VLOOKUP($C17,Inscription!$A$12:$G$211,5,FALSE))," ")</f>
        <v>VC d'Auxerre</v>
      </c>
      <c r="G17" s="7" t="str">
        <f>IF(C17&gt;0,(VLOOKUP($C17,Inscription!$A$12:$G$211,7,FALSE))," ")</f>
        <v>42890450286</v>
      </c>
      <c r="H17" s="42" t="str">
        <f>LEFT(IF(C17&gt;0,(VLOOKUP($C17,Inscription!$A$12:$G$211,6,FALSE))," "),8)</f>
        <v>Pou.</v>
      </c>
      <c r="I17" s="70">
        <f t="shared" si="0"/>
        <v>0</v>
      </c>
      <c r="J17" s="154" t="str">
        <f>IF(COUNTIF($F$4:$F17,$F17)&lt;2,$F17," ")</f>
        <v> </v>
      </c>
      <c r="K17" s="154">
        <f t="shared" si="1"/>
      </c>
      <c r="L17" s="154">
        <f t="shared" si="2"/>
      </c>
      <c r="M17" s="154" t="str">
        <f>IF(COUNTIF($F$4:$F17,$F17)&lt;3,$F17," ")</f>
        <v> </v>
      </c>
      <c r="N17" s="154">
        <f t="shared" si="3"/>
      </c>
      <c r="O17" s="154">
        <f t="shared" si="4"/>
      </c>
      <c r="P17" s="84">
        <f t="shared" si="5"/>
      </c>
      <c r="Q17" s="84">
        <f t="shared" si="6"/>
        <v>1000</v>
      </c>
      <c r="R17" s="84">
        <f t="shared" si="7"/>
        <v>1000</v>
      </c>
      <c r="S17" s="154" t="str">
        <f>IF(COUNTIF($F$4:$F17,J17)&lt;4,$F17," ")</f>
        <v>VC d'Auxerre</v>
      </c>
      <c r="T17" s="154">
        <f t="shared" si="8"/>
        <v>103.91666666666667</v>
      </c>
      <c r="U17" s="154">
        <f t="shared" si="9"/>
        <v>0</v>
      </c>
      <c r="V17" s="84" t="str">
        <f t="shared" si="10"/>
        <v>VC d'Auxerre</v>
      </c>
      <c r="W17" s="84" t="str">
        <f t="shared" si="11"/>
        <v>VC d'Auxerre</v>
      </c>
      <c r="X17" s="154">
        <f t="shared" si="12"/>
        <v>103.91666666666667</v>
      </c>
      <c r="Y17" s="154">
        <f t="shared" si="13"/>
        <v>0</v>
      </c>
      <c r="Z17" s="53" t="str">
        <f>IF(COUNTIF($C$4:$C$208,C17)&gt;1,"X"," ")</f>
        <v> </v>
      </c>
      <c r="AA17" s="89" t="str">
        <f>IF(COUNTIF($B$4:$B$208,B17)&gt;1,"T",B17)</f>
        <v>T</v>
      </c>
      <c r="AB17" s="52">
        <v>13</v>
      </c>
      <c r="AC17" s="65">
        <f>'PRIX D EQUIPE'!B17</f>
        <v>0</v>
      </c>
      <c r="AD17" s="155">
        <f>IF($AC17="",1000,(IF(ISNA(VLOOKUP($AC17,$J$4:$M$208,2,FALSE)),1000,VLOOKUP($AC17,$J$4:$M$208,2,FALSE))))</f>
        <v>1000</v>
      </c>
      <c r="AE17" s="156">
        <f>IF($AC17="",1000,(IF(ISNA(VLOOKUP($AC17,$J$4:$M$208,3,FALSE)),1000,VLOOKUP($AC17,$J$4:$M$208,3,FALSE))))</f>
        <v>0</v>
      </c>
      <c r="AF17" s="155">
        <f>IF($AC17="",1000,(IF(ISNA(VLOOKUP($AC17,$P$4:$R$208,2,FALSE)),1000,VLOOKUP($AC17,$P$4:$R$208,2,FALSE))))</f>
        <v>1000</v>
      </c>
      <c r="AG17" s="156">
        <f>IF($AC17="",1000,(IF(ISNA(VLOOKUP($AC17,$P$4:$R$208,3,FALSE)),1000,VLOOKUP($AC17,$P$4:$R$208,3,FALSE))))</f>
        <v>1000</v>
      </c>
      <c r="AH17" s="155">
        <f>IF($AC17="",1000,(IF(ISNA(VLOOKUP($AC17,$W$4:$Y$208,2,FALSE)),1000,VLOOKUP($AC17,$W$4:$Y$208,2,FALSE))))</f>
        <v>1000</v>
      </c>
      <c r="AI17" s="156">
        <f>IF($AC17="",1000,(IF(ISNA(VLOOKUP($AC17,$W$4:$Y$208,3,FALSE)),1000,VLOOKUP($AC17,$W$4:$Y$208,3,FALSE))))</f>
        <v>1000</v>
      </c>
      <c r="AJ17" s="66" t="str">
        <f t="shared" si="14"/>
        <v> </v>
      </c>
      <c r="AK17" s="157" t="str">
        <f t="shared" si="15"/>
        <v> </v>
      </c>
    </row>
    <row r="18" spans="1:37" ht="15">
      <c r="A18" s="74"/>
      <c r="B18" s="63"/>
      <c r="C18" s="12"/>
      <c r="D18" s="37"/>
      <c r="E18" s="38"/>
      <c r="F18" s="42"/>
      <c r="G18" s="7"/>
      <c r="H18" s="42"/>
      <c r="I18" s="70"/>
      <c r="J18" s="154"/>
      <c r="K18" s="154"/>
      <c r="L18" s="154"/>
      <c r="M18" s="154"/>
      <c r="N18" s="154"/>
      <c r="O18" s="154"/>
      <c r="P18" s="84"/>
      <c r="Q18" s="84"/>
      <c r="R18" s="84"/>
      <c r="S18" s="154"/>
      <c r="T18" s="154"/>
      <c r="U18" s="154"/>
      <c r="V18" s="84"/>
      <c r="W18" s="84"/>
      <c r="X18" s="154"/>
      <c r="Y18" s="154"/>
      <c r="Z18" s="53"/>
      <c r="AA18" s="89"/>
      <c r="AB18" s="52"/>
      <c r="AC18" s="65"/>
      <c r="AD18" s="155"/>
      <c r="AE18" s="156"/>
      <c r="AF18" s="155"/>
      <c r="AG18" s="156"/>
      <c r="AH18" s="155"/>
      <c r="AI18" s="156"/>
      <c r="AJ18" s="66"/>
      <c r="AK18" s="157"/>
    </row>
    <row r="19" spans="1:37" ht="15">
      <c r="A19" s="74"/>
      <c r="B19" s="63">
        <v>1</v>
      </c>
      <c r="C19" s="12">
        <v>53</v>
      </c>
      <c r="D19" s="37" t="str">
        <f>IF(C19&gt;0,CONCATENATE((VLOOKUP($C19,Inscription!$A$12:$G$211,3,FALSE)),"   ",(VLOOKUP($C19,Inscription!$A$12:$G$211,4,FALSE)))," ")</f>
        <v>BOLZAN   Nino</v>
      </c>
      <c r="E19" s="38"/>
      <c r="F19" s="42" t="str">
        <f>IF(C19&gt;0,(VLOOKUP($C19,Inscription!$A$12:$G$211,5,FALSE))," ")</f>
        <v>V C d'Auxerre</v>
      </c>
      <c r="G19" s="7" t="str">
        <f>IF(C19&gt;0,(VLOOKUP($C19,Inscription!$A$12:$G$211,7,FALSE))," ")</f>
        <v>42 89 045 0061</v>
      </c>
      <c r="H19" s="42" t="str">
        <f>LEFT(IF(C19&gt;0,(VLOOKUP($C19,Inscription!$A$12:$G$211,6,FALSE))," "),8)</f>
        <v>Pup.</v>
      </c>
      <c r="I19" s="70"/>
      <c r="J19" s="154"/>
      <c r="K19" s="154"/>
      <c r="L19" s="154"/>
      <c r="M19" s="154"/>
      <c r="N19" s="154"/>
      <c r="O19" s="154"/>
      <c r="P19" s="84"/>
      <c r="Q19" s="84"/>
      <c r="R19" s="84"/>
      <c r="S19" s="154"/>
      <c r="T19" s="154"/>
      <c r="U19" s="154"/>
      <c r="V19" s="84"/>
      <c r="W19" s="84"/>
      <c r="X19" s="154"/>
      <c r="Y19" s="154"/>
      <c r="Z19" s="53"/>
      <c r="AA19" s="89"/>
      <c r="AB19" s="52"/>
      <c r="AC19" s="65"/>
      <c r="AD19" s="155"/>
      <c r="AE19" s="156"/>
      <c r="AF19" s="155"/>
      <c r="AG19" s="156"/>
      <c r="AH19" s="155"/>
      <c r="AI19" s="156"/>
      <c r="AJ19" s="66"/>
      <c r="AK19" s="157"/>
    </row>
    <row r="20" spans="1:37" ht="15">
      <c r="A20" s="74"/>
      <c r="B20" s="63">
        <v>2</v>
      </c>
      <c r="C20" s="12">
        <v>57</v>
      </c>
      <c r="D20" s="37" t="str">
        <f>IF(C20&gt;0,CONCATENATE((VLOOKUP($C20,Inscription!$A$12:$G$211,3,FALSE)),"   ",(VLOOKUP($C20,Inscription!$A$12:$G$211,4,FALSE)))," ")</f>
        <v>GAUDRY   Théo</v>
      </c>
      <c r="E20" s="38"/>
      <c r="F20" s="42" t="str">
        <f>IF(C20&gt;0,(VLOOKUP($C20,Inscription!$A$12:$G$211,5,FALSE))," ")</f>
        <v>V C d'Auxerre</v>
      </c>
      <c r="G20" s="7" t="str">
        <f>IF(C20&gt;0,(VLOOKUP($C20,Inscription!$A$12:$G$211,7,FALSE))," ")</f>
        <v>42 89 045 0309</v>
      </c>
      <c r="H20" s="42" t="str">
        <f>LEFT(IF(C20&gt;0,(VLOOKUP($C20,Inscription!$A$12:$G$211,6,FALSE))," "),8)</f>
        <v>Pup.</v>
      </c>
      <c r="I20" s="70"/>
      <c r="J20" s="154"/>
      <c r="K20" s="154"/>
      <c r="L20" s="154"/>
      <c r="M20" s="154"/>
      <c r="N20" s="154"/>
      <c r="O20" s="154"/>
      <c r="P20" s="84"/>
      <c r="Q20" s="84"/>
      <c r="R20" s="84"/>
      <c r="S20" s="154"/>
      <c r="T20" s="154"/>
      <c r="U20" s="154"/>
      <c r="V20" s="84"/>
      <c r="W20" s="84"/>
      <c r="X20" s="154"/>
      <c r="Y20" s="154"/>
      <c r="Z20" s="53"/>
      <c r="AA20" s="89"/>
      <c r="AB20" s="52"/>
      <c r="AC20" s="65"/>
      <c r="AD20" s="155"/>
      <c r="AE20" s="156"/>
      <c r="AF20" s="155"/>
      <c r="AG20" s="156"/>
      <c r="AH20" s="155"/>
      <c r="AI20" s="156"/>
      <c r="AJ20" s="66"/>
      <c r="AK20" s="157"/>
    </row>
    <row r="21" spans="1:37" ht="15">
      <c r="A21" s="74"/>
      <c r="B21" s="63">
        <v>3</v>
      </c>
      <c r="C21" s="12">
        <v>51</v>
      </c>
      <c r="D21" s="37" t="str">
        <f>IF(C21&gt;0,CONCATENATE((VLOOKUP($C21,Inscription!$A$12:$G$211,3,FALSE)),"   ",(VLOOKUP($C21,Inscription!$A$12:$G$211,4,FALSE)))," ")</f>
        <v>PALADINI   Jordan</v>
      </c>
      <c r="E21" s="38"/>
      <c r="F21" s="42" t="str">
        <f>IF(C21&gt;0,(VLOOKUP($C21,Inscription!$A$12:$G$211,5,FALSE))," ")</f>
        <v>Pédale Semuroise</v>
      </c>
      <c r="G21" s="7" t="str">
        <f>IF(C21&gt;0,(VLOOKUP($C21,Inscription!$A$12:$G$211,7,FALSE))," ")</f>
        <v>42 21 073 0205</v>
      </c>
      <c r="H21" s="42" t="str">
        <f>LEFT(IF(C21&gt;0,(VLOOKUP($C21,Inscription!$A$12:$G$211,6,FALSE))," "),8)</f>
        <v>Pup.</v>
      </c>
      <c r="I21" s="70"/>
      <c r="J21" s="154"/>
      <c r="K21" s="154"/>
      <c r="L21" s="154"/>
      <c r="M21" s="154"/>
      <c r="N21" s="154"/>
      <c r="O21" s="154"/>
      <c r="P21" s="84"/>
      <c r="Q21" s="84"/>
      <c r="R21" s="84"/>
      <c r="S21" s="154"/>
      <c r="T21" s="154"/>
      <c r="U21" s="154"/>
      <c r="V21" s="84"/>
      <c r="W21" s="84"/>
      <c r="X21" s="154"/>
      <c r="Y21" s="154"/>
      <c r="Z21" s="53"/>
      <c r="AA21" s="89"/>
      <c r="AB21" s="52"/>
      <c r="AC21" s="65"/>
      <c r="AD21" s="155"/>
      <c r="AE21" s="156"/>
      <c r="AF21" s="155"/>
      <c r="AG21" s="156"/>
      <c r="AH21" s="155"/>
      <c r="AI21" s="156"/>
      <c r="AJ21" s="66"/>
      <c r="AK21" s="157"/>
    </row>
    <row r="22" spans="1:37" ht="15">
      <c r="A22" s="74"/>
      <c r="B22" s="63">
        <v>4</v>
      </c>
      <c r="C22" s="12">
        <v>55</v>
      </c>
      <c r="D22" s="37" t="str">
        <f>IF(C22&gt;0,CONCATENATE((VLOOKUP($C22,Inscription!$A$12:$G$211,3,FALSE)),"   ",(VLOOKUP($C22,Inscription!$A$12:$G$211,4,FALSE)))," ")</f>
        <v>DANREE   Raphael</v>
      </c>
      <c r="E22" s="38"/>
      <c r="F22" s="42" t="str">
        <f>IF(C22&gt;0,(VLOOKUP($C22,Inscription!$A$12:$G$211,5,FALSE))," ")</f>
        <v>V C d'Auxerre</v>
      </c>
      <c r="G22" s="7" t="str">
        <f>IF(C22&gt;0,(VLOOKUP($C22,Inscription!$A$12:$G$211,7,FALSE))," ")</f>
        <v>42 89 045 0304</v>
      </c>
      <c r="H22" s="42" t="str">
        <f>LEFT(IF(C22&gt;0,(VLOOKUP($C22,Inscription!$A$12:$G$211,6,FALSE))," "),8)</f>
        <v>Pup.</v>
      </c>
      <c r="I22" s="70"/>
      <c r="J22" s="154"/>
      <c r="K22" s="154"/>
      <c r="L22" s="154"/>
      <c r="M22" s="154"/>
      <c r="N22" s="154"/>
      <c r="O22" s="154"/>
      <c r="P22" s="84"/>
      <c r="Q22" s="84"/>
      <c r="R22" s="84"/>
      <c r="S22" s="154"/>
      <c r="T22" s="154"/>
      <c r="U22" s="154"/>
      <c r="V22" s="84"/>
      <c r="W22" s="84"/>
      <c r="X22" s="154"/>
      <c r="Y22" s="154"/>
      <c r="Z22" s="53"/>
      <c r="AA22" s="89"/>
      <c r="AB22" s="52"/>
      <c r="AC22" s="65"/>
      <c r="AD22" s="155"/>
      <c r="AE22" s="156"/>
      <c r="AF22" s="155"/>
      <c r="AG22" s="156"/>
      <c r="AH22" s="155"/>
      <c r="AI22" s="156"/>
      <c r="AJ22" s="66"/>
      <c r="AK22" s="157"/>
    </row>
    <row r="23" spans="1:37" ht="15">
      <c r="A23" s="74"/>
      <c r="B23" s="63">
        <v>5</v>
      </c>
      <c r="C23" s="12">
        <v>56</v>
      </c>
      <c r="D23" s="37" t="str">
        <f>IF(C23&gt;0,CONCATENATE((VLOOKUP($C23,Inscription!$A$12:$G$211,3,FALSE)),"   ",(VLOOKUP($C23,Inscription!$A$12:$G$211,4,FALSE)))," ")</f>
        <v>GARCIA  ROUSERE   Nollan   </v>
      </c>
      <c r="E23" s="38"/>
      <c r="F23" s="42" t="str">
        <f>IF(C23&gt;0,(VLOOKUP($C23,Inscription!$A$12:$G$211,5,FALSE))," ")</f>
        <v>V C d'Auxerre</v>
      </c>
      <c r="G23" s="7" t="str">
        <f>IF(C23&gt;0,(VLOOKUP($C23,Inscription!$A$12:$G$211,7,FALSE))," ")</f>
        <v>42 89 045 0316</v>
      </c>
      <c r="H23" s="42" t="str">
        <f>LEFT(IF(C23&gt;0,(VLOOKUP($C23,Inscription!$A$12:$G$211,6,FALSE))," "),8)</f>
        <v>Pup.</v>
      </c>
      <c r="I23" s="70"/>
      <c r="J23" s="154"/>
      <c r="K23" s="154"/>
      <c r="L23" s="154"/>
      <c r="M23" s="154"/>
      <c r="N23" s="154"/>
      <c r="O23" s="154"/>
      <c r="P23" s="84"/>
      <c r="Q23" s="84"/>
      <c r="R23" s="84"/>
      <c r="S23" s="154"/>
      <c r="T23" s="154"/>
      <c r="U23" s="154"/>
      <c r="V23" s="84"/>
      <c r="W23" s="84"/>
      <c r="X23" s="154"/>
      <c r="Y23" s="154"/>
      <c r="Z23" s="53"/>
      <c r="AA23" s="89"/>
      <c r="AB23" s="52"/>
      <c r="AC23" s="65"/>
      <c r="AD23" s="155"/>
      <c r="AE23" s="156"/>
      <c r="AF23" s="155"/>
      <c r="AG23" s="156"/>
      <c r="AH23" s="155"/>
      <c r="AI23" s="156"/>
      <c r="AJ23" s="66"/>
      <c r="AK23" s="157"/>
    </row>
    <row r="24" spans="1:37" ht="15">
      <c r="A24" s="74">
        <f>IF(B24&lt;1,1000,(IF(AA24=B24,B24,(20100-SUM($AA$4:$AA$208))/(COUNTIF($AA$4:$AA$208,"T")))))</f>
        <v>103.91666666666667</v>
      </c>
      <c r="B24" s="63">
        <v>6</v>
      </c>
      <c r="C24" s="12">
        <v>54</v>
      </c>
      <c r="D24" s="37" t="str">
        <f>IF(C24&gt;0,CONCATENATE((VLOOKUP($C24,Inscription!$A$12:$G$211,3,FALSE)),"   ",(VLOOKUP($C24,Inscription!$A$12:$G$211,4,FALSE)))," ")</f>
        <v>BONVALOT   Gauthier</v>
      </c>
      <c r="E24" s="38"/>
      <c r="F24" s="42" t="str">
        <f>IF(C24&gt;0,(VLOOKUP($C24,Inscription!$A$12:$G$211,5,FALSE))," ")</f>
        <v>V C d'Auxerre</v>
      </c>
      <c r="G24" s="7" t="str">
        <f>IF(C24&gt;0,(VLOOKUP($C24,Inscription!$A$12:$G$211,7,FALSE))," ")</f>
        <v>42 89 045 0263</v>
      </c>
      <c r="H24" s="42" t="str">
        <f>LEFT(IF(C24&gt;0,(VLOOKUP($C24,Inscription!$A$12:$G$211,6,FALSE))," "),8)</f>
        <v>Pup.</v>
      </c>
      <c r="I24" s="70">
        <f>I17</f>
        <v>0</v>
      </c>
      <c r="J24" s="154" t="str">
        <f>IF(COUNTIF($F$4:$F24,$F24)&lt;2,$F24," ")</f>
        <v> </v>
      </c>
      <c r="K24" s="154">
        <f t="shared" si="1"/>
      </c>
      <c r="L24" s="154">
        <f t="shared" si="2"/>
      </c>
      <c r="M24" s="154" t="str">
        <f>IF(COUNTIF($F$4:$F24,$F24)&lt;3,$F24," ")</f>
        <v> </v>
      </c>
      <c r="N24" s="154">
        <f t="shared" si="3"/>
      </c>
      <c r="O24" s="154">
        <f t="shared" si="4"/>
      </c>
      <c r="P24" s="84">
        <f t="shared" si="5"/>
      </c>
      <c r="Q24" s="84">
        <f t="shared" si="6"/>
        <v>1000</v>
      </c>
      <c r="R24" s="84">
        <f t="shared" si="7"/>
        <v>1000</v>
      </c>
      <c r="S24" s="154" t="str">
        <f>IF(COUNTIF($F$4:$F24,J24)&lt;4,$F24," ")</f>
        <v>V C d'Auxerre</v>
      </c>
      <c r="T24" s="154">
        <f t="shared" si="8"/>
        <v>103.91666666666667</v>
      </c>
      <c r="U24" s="154">
        <f t="shared" si="9"/>
        <v>0</v>
      </c>
      <c r="V24" s="84" t="str">
        <f t="shared" si="10"/>
        <v>V C d'Auxerre</v>
      </c>
      <c r="W24" s="84" t="str">
        <f t="shared" si="11"/>
        <v>V C d'Auxerre</v>
      </c>
      <c r="X24" s="154">
        <f t="shared" si="12"/>
        <v>103.91666666666667</v>
      </c>
      <c r="Y24" s="154">
        <f t="shared" si="13"/>
        <v>0</v>
      </c>
      <c r="Z24" s="53" t="str">
        <f>IF(COUNTIF($C$4:$C$208,C24)&gt;1,"X"," ")</f>
        <v> </v>
      </c>
      <c r="AA24" s="89" t="str">
        <f>IF(COUNTIF($B$4:$B$208,B24)&gt;1,"T",B24)</f>
        <v>T</v>
      </c>
      <c r="AB24" s="52">
        <v>14</v>
      </c>
      <c r="AC24" s="65">
        <f>'PRIX D EQUIPE'!B18</f>
        <v>0</v>
      </c>
      <c r="AD24" s="155">
        <f>IF($AC24="",1000,(IF(ISNA(VLOOKUP($AC24,$J$4:$M$208,2,FALSE)),1000,VLOOKUP($AC24,$J$4:$M$208,2,FALSE))))</f>
        <v>1000</v>
      </c>
      <c r="AE24" s="156">
        <f>IF($AC24="",1000,(IF(ISNA(VLOOKUP($AC24,$J$4:$M$208,3,FALSE)),1000,VLOOKUP($AC24,$J$4:$M$208,3,FALSE))))</f>
        <v>0</v>
      </c>
      <c r="AF24" s="155">
        <f>IF($AC24="",1000,(IF(ISNA(VLOOKUP($AC24,$P$4:$R$208,2,FALSE)),1000,VLOOKUP($AC24,$P$4:$R$208,2,FALSE))))</f>
        <v>1000</v>
      </c>
      <c r="AG24" s="156">
        <f>IF($AC24="",1000,(IF(ISNA(VLOOKUP($AC24,$P$4:$R$208,3,FALSE)),1000,VLOOKUP($AC24,$P$4:$R$208,3,FALSE))))</f>
        <v>1000</v>
      </c>
      <c r="AH24" s="155">
        <f>IF($AC24="",1000,(IF(ISNA(VLOOKUP($AC24,$W$4:$Y$208,2,FALSE)),1000,VLOOKUP($AC24,$W$4:$Y$208,2,FALSE))))</f>
        <v>1000</v>
      </c>
      <c r="AI24" s="156">
        <f>IF($AC24="",1000,(IF(ISNA(VLOOKUP($AC24,$W$4:$Y$208,3,FALSE)),1000,VLOOKUP($AC24,$W$4:$Y$208,3,FALSE))))</f>
        <v>1000</v>
      </c>
      <c r="AJ24" s="66" t="str">
        <f t="shared" si="14"/>
        <v> </v>
      </c>
      <c r="AK24" s="157" t="str">
        <f t="shared" si="15"/>
        <v> </v>
      </c>
    </row>
    <row r="25" spans="1:37" ht="15">
      <c r="A25" s="74">
        <f>IF(B25&lt;1,1000,(IF(AA25=B25,B25,(20100-SUM($AA$4:$AA$208))/(COUNTIF($AA$4:$AA$208,"T")))))</f>
        <v>1000</v>
      </c>
      <c r="B25" s="63"/>
      <c r="C25" s="12"/>
      <c r="D25" s="37" t="str">
        <f>IF(C25&gt;0,CONCATENATE((VLOOKUP($C25,Inscription!$A$12:$G$211,3,FALSE)),"   ",(VLOOKUP($C25,Inscription!$A$12:$G$211,4,FALSE)))," ")</f>
        <v> </v>
      </c>
      <c r="E25" s="38"/>
      <c r="F25" s="42" t="str">
        <f>IF(C25&gt;0,(VLOOKUP($C25,Inscription!$A$12:$G$211,5,FALSE))," ")</f>
        <v> </v>
      </c>
      <c r="G25" s="7" t="str">
        <f>IF(C25&gt;0,(VLOOKUP($C25,Inscription!$A$12:$G$211,7,FALSE))," ")</f>
        <v> </v>
      </c>
      <c r="H25" s="42" t="str">
        <f>LEFT(IF(C25&gt;0,(VLOOKUP($C25,Inscription!$A$12:$G$211,6,FALSE))," "),8)</f>
        <v> </v>
      </c>
      <c r="I25" s="70">
        <f t="shared" si="0"/>
        <v>0</v>
      </c>
      <c r="J25" s="154" t="str">
        <f>IF(COUNTIF($F$4:$F25,$F25)&lt;2,$F25," ")</f>
        <v> </v>
      </c>
      <c r="K25" s="154">
        <f t="shared" si="1"/>
        <v>1000</v>
      </c>
      <c r="L25" s="154">
        <f t="shared" si="2"/>
        <v>0</v>
      </c>
      <c r="M25" s="154" t="str">
        <f>IF(COUNTIF($F$4:$F25,$F25)&lt;3,$F25," ")</f>
        <v> </v>
      </c>
      <c r="N25" s="154">
        <f t="shared" si="3"/>
        <v>1000</v>
      </c>
      <c r="O25" s="154">
        <f t="shared" si="4"/>
        <v>0</v>
      </c>
      <c r="P25" s="84">
        <f t="shared" si="5"/>
      </c>
      <c r="Q25" s="84">
        <f t="shared" si="6"/>
        <v>1000</v>
      </c>
      <c r="R25" s="84">
        <f t="shared" si="7"/>
        <v>1000</v>
      </c>
      <c r="S25" s="154" t="str">
        <f>IF(COUNTIF($F$4:$F25,J25)&lt;4,$F25," ")</f>
        <v> </v>
      </c>
      <c r="T25" s="154">
        <f t="shared" si="8"/>
        <v>1000</v>
      </c>
      <c r="U25" s="154">
        <f t="shared" si="9"/>
        <v>0</v>
      </c>
      <c r="V25" s="84">
        <f t="shared" si="10"/>
      </c>
      <c r="W25" s="84">
        <f t="shared" si="11"/>
      </c>
      <c r="X25" s="154">
        <f t="shared" si="12"/>
      </c>
      <c r="Y25" s="154">
        <f t="shared" si="13"/>
      </c>
      <c r="Z25" s="53" t="str">
        <f>IF(COUNTIF($C$4:$C$208,C25)&gt;1,"X"," ")</f>
        <v> </v>
      </c>
      <c r="AA25" s="89">
        <f>IF(COUNTIF($B$4:$B$208,B25)&gt;1,"T",B25)</f>
        <v>0</v>
      </c>
      <c r="AB25" s="52">
        <v>15</v>
      </c>
      <c r="AC25" s="65">
        <f>'PRIX D EQUIPE'!B19</f>
        <v>0</v>
      </c>
      <c r="AD25" s="155">
        <f>IF($AC25="",1000,(IF(ISNA(VLOOKUP($AC25,$J$4:$M$208,2,FALSE)),1000,VLOOKUP($AC25,$J$4:$M$208,2,FALSE))))</f>
        <v>1000</v>
      </c>
      <c r="AE25" s="156">
        <f>IF($AC25="",1000,(IF(ISNA(VLOOKUP($AC25,$J$4:$M$208,3,FALSE)),1000,VLOOKUP($AC25,$J$4:$M$208,3,FALSE))))</f>
        <v>0</v>
      </c>
      <c r="AF25" s="155">
        <f>IF($AC25="",1000,(IF(ISNA(VLOOKUP($AC25,$P$4:$R$208,2,FALSE)),1000,VLOOKUP($AC25,$P$4:$R$208,2,FALSE))))</f>
        <v>1000</v>
      </c>
      <c r="AG25" s="156">
        <f>IF($AC25="",1000,(IF(ISNA(VLOOKUP($AC25,$P$4:$R$208,3,FALSE)),1000,VLOOKUP($AC25,$P$4:$R$208,3,FALSE))))</f>
        <v>1000</v>
      </c>
      <c r="AH25" s="155">
        <f>IF($AC25="",1000,(IF(ISNA(VLOOKUP($AC25,$W$4:$Y$208,2,FALSE)),1000,VLOOKUP($AC25,$W$4:$Y$208,2,FALSE))))</f>
        <v>1000</v>
      </c>
      <c r="AI25" s="156">
        <f>IF($AC25="",1000,(IF(ISNA(VLOOKUP($AC25,$W$4:$Y$208,3,FALSE)),1000,VLOOKUP($AC25,$W$4:$Y$208,3,FALSE))))</f>
        <v>1000</v>
      </c>
      <c r="AJ25" s="66" t="str">
        <f t="shared" si="14"/>
        <v> </v>
      </c>
      <c r="AK25" s="157" t="str">
        <f t="shared" si="15"/>
        <v> </v>
      </c>
    </row>
    <row r="26" spans="1:37" ht="15">
      <c r="A26" s="74">
        <f>IF(B26&lt;1,1000,(IF(AA26=B26,B26,(20100-SUM($AA$4:$AA$208))/(COUNTIF($AA$4:$AA$208,"T")))))</f>
        <v>103.91666666666667</v>
      </c>
      <c r="B26" s="63">
        <v>1</v>
      </c>
      <c r="C26" s="12">
        <v>35</v>
      </c>
      <c r="D26" s="37" t="str">
        <f>IF(C26&gt;0,CONCATENATE((VLOOKUP($C26,Inscription!$A$12:$G$211,3,FALSE)),"   ",(VLOOKUP($C26,Inscription!$A$12:$G$211,4,FALSE)))," ")</f>
        <v>TRUCHOT   Lancelot</v>
      </c>
      <c r="E26" s="38"/>
      <c r="F26" s="42" t="str">
        <f>IF(C26&gt;0,(VLOOKUP($C26,Inscription!$A$12:$G$211,5,FALSE))," ")</f>
        <v>VC d'Auxerre</v>
      </c>
      <c r="G26" s="7" t="str">
        <f>IF(C26&gt;0,(VLOOKUP($C26,Inscription!$A$12:$G$211,7,FALSE))," ")</f>
        <v>42 89 045 …</v>
      </c>
      <c r="H26" s="42" t="str">
        <f>LEFT(IF(C26&gt;0,(VLOOKUP($C26,Inscription!$A$12:$G$211,6,FALSE))," "),8)</f>
        <v>Benj.</v>
      </c>
      <c r="I26" s="70">
        <f t="shared" si="0"/>
        <v>0</v>
      </c>
      <c r="J26" s="154" t="str">
        <f>IF(COUNTIF($F$4:$F26,$F26)&lt;2,$F26," ")</f>
        <v> </v>
      </c>
      <c r="K26" s="154">
        <f t="shared" si="1"/>
      </c>
      <c r="L26" s="154">
        <f t="shared" si="2"/>
      </c>
      <c r="M26" s="154" t="str">
        <f>IF(COUNTIF($F$4:$F26,$F26)&lt;3,$F26," ")</f>
        <v> </v>
      </c>
      <c r="N26" s="154">
        <f t="shared" si="3"/>
      </c>
      <c r="O26" s="154">
        <f t="shared" si="4"/>
      </c>
      <c r="P26" s="84">
        <f t="shared" si="5"/>
      </c>
      <c r="Q26" s="84">
        <f t="shared" si="6"/>
        <v>1000</v>
      </c>
      <c r="R26" s="84">
        <f t="shared" si="7"/>
        <v>1000</v>
      </c>
      <c r="S26" s="154" t="str">
        <f>IF(COUNTIF($F$4:$F26,J26)&lt;4,$F26," ")</f>
        <v>VC d'Auxerre</v>
      </c>
      <c r="T26" s="154">
        <f t="shared" si="8"/>
        <v>103.91666666666667</v>
      </c>
      <c r="U26" s="154">
        <f t="shared" si="9"/>
        <v>0</v>
      </c>
      <c r="V26" s="84" t="str">
        <f t="shared" si="10"/>
        <v>VC d'Auxerre</v>
      </c>
      <c r="W26" s="84" t="str">
        <f t="shared" si="11"/>
        <v>VC d'Auxerre</v>
      </c>
      <c r="X26" s="154">
        <f t="shared" si="12"/>
        <v>103.91666666666667</v>
      </c>
      <c r="Y26" s="154">
        <f t="shared" si="13"/>
        <v>0</v>
      </c>
      <c r="Z26" s="53" t="str">
        <f>IF(COUNTIF($C$4:$C$208,C26)&gt;1,"X"," ")</f>
        <v> </v>
      </c>
      <c r="AA26" s="89" t="str">
        <f>IF(COUNTIF($B$4:$B$208,B26)&gt;1,"T",B26)</f>
        <v>T</v>
      </c>
      <c r="AB26" s="52">
        <v>16</v>
      </c>
      <c r="AC26" s="65">
        <f>'PRIX D EQUIPE'!B20</f>
        <v>0</v>
      </c>
      <c r="AD26" s="155">
        <f>IF($AC26="",1000,(IF(ISNA(VLOOKUP($AC26,$J$4:$M$208,2,FALSE)),1000,VLOOKUP($AC26,$J$4:$M$208,2,FALSE))))</f>
        <v>1000</v>
      </c>
      <c r="AE26" s="156">
        <f>IF($AC26="",1000,(IF(ISNA(VLOOKUP($AC26,$J$4:$M$208,3,FALSE)),1000,VLOOKUP($AC26,$J$4:$M$208,3,FALSE))))</f>
        <v>0</v>
      </c>
      <c r="AF26" s="155">
        <f>IF($AC26="",1000,(IF(ISNA(VLOOKUP($AC26,$P$4:$R$208,2,FALSE)),1000,VLOOKUP($AC26,$P$4:$R$208,2,FALSE))))</f>
        <v>1000</v>
      </c>
      <c r="AG26" s="156">
        <f>IF($AC26="",1000,(IF(ISNA(VLOOKUP($AC26,$P$4:$R$208,3,FALSE)),1000,VLOOKUP($AC26,$P$4:$R$208,3,FALSE))))</f>
        <v>1000</v>
      </c>
      <c r="AH26" s="155">
        <f>IF($AC26="",1000,(IF(ISNA(VLOOKUP($AC26,$W$4:$Y$208,2,FALSE)),1000,VLOOKUP($AC26,$W$4:$Y$208,2,FALSE))))</f>
        <v>1000</v>
      </c>
      <c r="AI26" s="156">
        <f>IF($AC26="",1000,(IF(ISNA(VLOOKUP($AC26,$W$4:$Y$208,3,FALSE)),1000,VLOOKUP($AC26,$W$4:$Y$208,3,FALSE))))</f>
        <v>1000</v>
      </c>
      <c r="AJ26" s="66" t="str">
        <f t="shared" si="14"/>
        <v> </v>
      </c>
      <c r="AK26" s="157" t="str">
        <f t="shared" si="15"/>
        <v> </v>
      </c>
    </row>
    <row r="27" spans="1:37" ht="15">
      <c r="A27" s="74">
        <f>IF(B27&lt;1,1000,(IF(AA27=B27,B27,(20100-SUM($AA$4:$AA$208))/(COUNTIF($AA$4:$AA$208,"T")))))</f>
        <v>103.91666666666667</v>
      </c>
      <c r="B27" s="63">
        <v>2</v>
      </c>
      <c r="C27" s="12">
        <v>22</v>
      </c>
      <c r="D27" s="37" t="str">
        <f>IF(C27&gt;0,CONCATENATE((VLOOKUP($C27,Inscription!$A$12:$G$211,3,FALSE)),"   ",(VLOOKUP($C27,Inscription!$A$12:$G$211,4,FALSE)))," ")</f>
        <v>DE VECCHI   Axel</v>
      </c>
      <c r="E27" s="38"/>
      <c r="F27" s="42" t="str">
        <f>IF(C27&gt;0,(VLOOKUP($C27,Inscription!$A$12:$G$211,5,FALSE))," ")</f>
        <v>Pédale Semuroise</v>
      </c>
      <c r="G27" s="7" t="str">
        <f>IF(C27&gt;0,(VLOOKUP($C27,Inscription!$A$12:$G$211,7,FALSE))," ")</f>
        <v>42 21 073 0024</v>
      </c>
      <c r="H27" s="42" t="str">
        <f>LEFT(IF(C27&gt;0,(VLOOKUP($C27,Inscription!$A$12:$G$211,6,FALSE))," "),8)</f>
        <v>Benj.</v>
      </c>
      <c r="I27" s="70">
        <f t="shared" si="0"/>
        <v>0</v>
      </c>
      <c r="J27" s="154" t="str">
        <f>IF(COUNTIF($F$4:$F27,$F27)&lt;2,$F27," ")</f>
        <v> </v>
      </c>
      <c r="K27" s="154">
        <f t="shared" si="1"/>
      </c>
      <c r="L27" s="154">
        <f t="shared" si="2"/>
      </c>
      <c r="M27" s="154" t="str">
        <f>IF(COUNTIF($F$4:$F27,$F27)&lt;3,$F27," ")</f>
        <v> </v>
      </c>
      <c r="N27" s="154">
        <f t="shared" si="3"/>
      </c>
      <c r="O27" s="154">
        <f t="shared" si="4"/>
      </c>
      <c r="P27" s="84">
        <f t="shared" si="5"/>
      </c>
      <c r="Q27" s="84">
        <f t="shared" si="6"/>
        <v>1000</v>
      </c>
      <c r="R27" s="84">
        <f t="shared" si="7"/>
        <v>1000</v>
      </c>
      <c r="S27" s="154" t="str">
        <f>IF(COUNTIF($F$4:$F27,J27)&lt;4,$F27," ")</f>
        <v>Pédale Semuroise</v>
      </c>
      <c r="T27" s="154">
        <f t="shared" si="8"/>
        <v>103.91666666666667</v>
      </c>
      <c r="U27" s="154">
        <f t="shared" si="9"/>
        <v>0</v>
      </c>
      <c r="V27" s="84" t="str">
        <f t="shared" si="10"/>
        <v>Pédale Semuroise</v>
      </c>
      <c r="W27" s="84" t="str">
        <f t="shared" si="11"/>
        <v>Pédale Semuroise</v>
      </c>
      <c r="X27" s="154">
        <f t="shared" si="12"/>
        <v>103.91666666666667</v>
      </c>
      <c r="Y27" s="154">
        <f t="shared" si="13"/>
        <v>0</v>
      </c>
      <c r="Z27" s="53" t="str">
        <f>IF(COUNTIF($C$4:$C$208,C27)&gt;1,"X"," ")</f>
        <v> </v>
      </c>
      <c r="AA27" s="89" t="str">
        <f>IF(COUNTIF($B$4:$B$208,B27)&gt;1,"T",B27)</f>
        <v>T</v>
      </c>
      <c r="AB27" s="52">
        <v>17</v>
      </c>
      <c r="AC27" s="65">
        <f>'PRIX D EQUIPE'!B21</f>
        <v>0</v>
      </c>
      <c r="AD27" s="155">
        <f>IF($AC27="",1000,(IF(ISNA(VLOOKUP($AC27,$J$4:$M$208,2,FALSE)),1000,VLOOKUP($AC27,$J$4:$M$208,2,FALSE))))</f>
        <v>1000</v>
      </c>
      <c r="AE27" s="156">
        <f>IF($AC27="",1000,(IF(ISNA(VLOOKUP($AC27,$J$4:$M$208,3,FALSE)),1000,VLOOKUP($AC27,$J$4:$M$208,3,FALSE))))</f>
        <v>0</v>
      </c>
      <c r="AF27" s="155">
        <f>IF($AC27="",1000,(IF(ISNA(VLOOKUP($AC27,$P$4:$R$208,2,FALSE)),1000,VLOOKUP($AC27,$P$4:$R$208,2,FALSE))))</f>
        <v>1000</v>
      </c>
      <c r="AG27" s="156">
        <f>IF($AC27="",1000,(IF(ISNA(VLOOKUP($AC27,$P$4:$R$208,3,FALSE)),1000,VLOOKUP($AC27,$P$4:$R$208,3,FALSE))))</f>
        <v>1000</v>
      </c>
      <c r="AH27" s="155">
        <f>IF($AC27="",1000,(IF(ISNA(VLOOKUP($AC27,$W$4:$Y$208,2,FALSE)),1000,VLOOKUP($AC27,$W$4:$Y$208,2,FALSE))))</f>
        <v>1000</v>
      </c>
      <c r="AI27" s="156">
        <f>IF($AC27="",1000,(IF(ISNA(VLOOKUP($AC27,$W$4:$Y$208,3,FALSE)),1000,VLOOKUP($AC27,$W$4:$Y$208,3,FALSE))))</f>
        <v>1000</v>
      </c>
      <c r="AJ27" s="66" t="str">
        <f t="shared" si="14"/>
        <v> </v>
      </c>
      <c r="AK27" s="157" t="str">
        <f t="shared" si="15"/>
        <v> </v>
      </c>
    </row>
    <row r="28" spans="1:37" ht="15">
      <c r="A28" s="74">
        <f>IF(B28&lt;1,1000,(IF(AA28=B28,B28,(20100-SUM($AA$4:$AA$208))/(COUNTIF($AA$4:$AA$208,"T")))))</f>
        <v>103.91666666666667</v>
      </c>
      <c r="B28" s="63">
        <v>3</v>
      </c>
      <c r="C28" s="12">
        <v>37</v>
      </c>
      <c r="D28" s="37" t="str">
        <f>IF(C28&gt;0,CONCATENATE((VLOOKUP($C28,Inscription!$A$12:$G$211,3,FALSE)),"   ",(VLOOKUP($C28,Inscription!$A$12:$G$211,4,FALSE)))," ")</f>
        <v>RAFFESTIN   Lucas</v>
      </c>
      <c r="E28" s="38"/>
      <c r="F28" s="42" t="str">
        <f>IF(C28&gt;0,(VLOOKUP($C28,Inscription!$A$12:$G$211,5,FALSE))," ")</f>
        <v>Evasion VTT AUXERROIS</v>
      </c>
      <c r="G28" s="7" t="str">
        <f>IF(C28&gt;0,(VLOOKUP($C28,Inscription!$A$12:$G$211,7,FALSE))," ")</f>
        <v>42891020109</v>
      </c>
      <c r="H28" s="42" t="str">
        <f>LEFT(IF(C28&gt;0,(VLOOKUP($C28,Inscription!$A$12:$G$211,6,FALSE))," "),8)</f>
        <v>Benj.</v>
      </c>
      <c r="I28" s="70">
        <f t="shared" si="0"/>
        <v>0</v>
      </c>
      <c r="J28" s="154" t="str">
        <f>IF(COUNTIF($F$4:$F28,$F28)&lt;2,$F28," ")</f>
        <v>Evasion VTT AUXERROIS</v>
      </c>
      <c r="K28" s="154">
        <f t="shared" si="1"/>
        <v>103.91666666666667</v>
      </c>
      <c r="L28" s="154">
        <f t="shared" si="2"/>
        <v>0</v>
      </c>
      <c r="M28" s="154" t="str">
        <f>IF(COUNTIF($F$4:$F28,$F28)&lt;3,$F28," ")</f>
        <v>Evasion VTT AUXERROIS</v>
      </c>
      <c r="N28" s="154">
        <f t="shared" si="3"/>
        <v>103.91666666666667</v>
      </c>
      <c r="O28" s="154">
        <f t="shared" si="4"/>
        <v>0</v>
      </c>
      <c r="P28" s="84">
        <f t="shared" si="5"/>
      </c>
      <c r="Q28" s="84">
        <f t="shared" si="6"/>
        <v>1000</v>
      </c>
      <c r="R28" s="84">
        <f t="shared" si="7"/>
        <v>1000</v>
      </c>
      <c r="S28" s="154" t="str">
        <f>IF(COUNTIF($F$4:$F28,J28)&lt;4,$F28," ")</f>
        <v>Evasion VTT AUXERROIS</v>
      </c>
      <c r="T28" s="154">
        <f t="shared" si="8"/>
        <v>103.91666666666667</v>
      </c>
      <c r="U28" s="154">
        <f t="shared" si="9"/>
        <v>0</v>
      </c>
      <c r="V28" s="84">
        <f t="shared" si="10"/>
      </c>
      <c r="W28" s="84">
        <f t="shared" si="11"/>
      </c>
      <c r="X28" s="154">
        <f t="shared" si="12"/>
      </c>
      <c r="Y28" s="154">
        <f t="shared" si="13"/>
      </c>
      <c r="Z28" s="53" t="str">
        <f>IF(COUNTIF($C$4:$C$208,C28)&gt;1,"X"," ")</f>
        <v> </v>
      </c>
      <c r="AA28" s="89" t="str">
        <f>IF(COUNTIF($B$4:$B$208,B28)&gt;1,"T",B28)</f>
        <v>T</v>
      </c>
      <c r="AB28" s="52">
        <v>18</v>
      </c>
      <c r="AC28" s="65">
        <f>'PRIX D EQUIPE'!B22</f>
        <v>0</v>
      </c>
      <c r="AD28" s="155">
        <f>IF($AC28="",1000,(IF(ISNA(VLOOKUP($AC28,$J$4:$M$208,2,FALSE)),1000,VLOOKUP($AC28,$J$4:$M$208,2,FALSE))))</f>
        <v>1000</v>
      </c>
      <c r="AE28" s="156">
        <f>IF($AC28="",1000,(IF(ISNA(VLOOKUP($AC28,$J$4:$M$208,3,FALSE)),1000,VLOOKUP($AC28,$J$4:$M$208,3,FALSE))))</f>
        <v>0</v>
      </c>
      <c r="AF28" s="155">
        <f>IF($AC28="",1000,(IF(ISNA(VLOOKUP($AC28,$P$4:$R$208,2,FALSE)),1000,VLOOKUP($AC28,$P$4:$R$208,2,FALSE))))</f>
        <v>1000</v>
      </c>
      <c r="AG28" s="156">
        <f>IF($AC28="",1000,(IF(ISNA(VLOOKUP($AC28,$P$4:$R$208,3,FALSE)),1000,VLOOKUP($AC28,$P$4:$R$208,3,FALSE))))</f>
        <v>1000</v>
      </c>
      <c r="AH28" s="155">
        <f>IF($AC28="",1000,(IF(ISNA(VLOOKUP($AC28,$W$4:$Y$208,2,FALSE)),1000,VLOOKUP($AC28,$W$4:$Y$208,2,FALSE))))</f>
        <v>1000</v>
      </c>
      <c r="AI28" s="156">
        <f>IF($AC28="",1000,(IF(ISNA(VLOOKUP($AC28,$W$4:$Y$208,3,FALSE)),1000,VLOOKUP($AC28,$W$4:$Y$208,3,FALSE))))</f>
        <v>1000</v>
      </c>
      <c r="AJ28" s="66" t="str">
        <f t="shared" si="14"/>
        <v> </v>
      </c>
      <c r="AK28" s="157" t="str">
        <f t="shared" si="15"/>
        <v> </v>
      </c>
    </row>
    <row r="29" spans="1:37" ht="15">
      <c r="A29" s="74">
        <f>IF(B29&lt;1,1000,(IF(AA29=B29,B29,(20100-SUM($AA$4:$AA$208))/(COUNTIF($AA$4:$AA$208,"T")))))</f>
        <v>103.91666666666667</v>
      </c>
      <c r="B29" s="63">
        <v>4</v>
      </c>
      <c r="C29" s="12">
        <v>40</v>
      </c>
      <c r="D29" s="37" t="str">
        <f>IF(C29&gt;0,CONCATENATE((VLOOKUP($C29,Inscription!$A$12:$G$211,3,FALSE)),"   ",(VLOOKUP($C29,Inscription!$A$12:$G$211,4,FALSE)))," ")</f>
        <v>HENRION   Tom</v>
      </c>
      <c r="E29" s="38"/>
      <c r="F29" s="42" t="str">
        <f>IF(C29&gt;0,(VLOOKUP($C29,Inscription!$A$12:$G$211,5,FALSE))," ")</f>
        <v>VC d'Auxerre</v>
      </c>
      <c r="G29" s="7" t="str">
        <f>IF(C29&gt;0,(VLOOKUP($C29,Inscription!$A$12:$G$211,7,FALSE))," ")</f>
        <v>CJ</v>
      </c>
      <c r="H29" s="42" t="str">
        <f>LEFT(IF(C29&gt;0,(VLOOKUP($C29,Inscription!$A$12:$G$211,6,FALSE))," "),8)</f>
        <v>Benj.</v>
      </c>
      <c r="I29" s="70">
        <f t="shared" si="0"/>
        <v>0</v>
      </c>
      <c r="J29" s="154" t="str">
        <f>IF(COUNTIF($F$4:$F29,$F29)&lt;2,$F29," ")</f>
        <v> </v>
      </c>
      <c r="K29" s="154">
        <f t="shared" si="1"/>
      </c>
      <c r="L29" s="154">
        <f t="shared" si="2"/>
      </c>
      <c r="M29" s="154" t="str">
        <f>IF(COUNTIF($F$4:$F29,$F29)&lt;3,$F29," ")</f>
        <v> </v>
      </c>
      <c r="N29" s="154">
        <f t="shared" si="3"/>
      </c>
      <c r="O29" s="154">
        <f t="shared" si="4"/>
      </c>
      <c r="P29" s="84">
        <f t="shared" si="5"/>
      </c>
      <c r="Q29" s="84">
        <f t="shared" si="6"/>
        <v>1000</v>
      </c>
      <c r="R29" s="84">
        <f t="shared" si="7"/>
        <v>1000</v>
      </c>
      <c r="S29" s="154" t="str">
        <f>IF(COUNTIF($F$4:$F29,J29)&lt;4,$F29," ")</f>
        <v>VC d'Auxerre</v>
      </c>
      <c r="T29" s="154">
        <f t="shared" si="8"/>
        <v>103.91666666666667</v>
      </c>
      <c r="U29" s="154">
        <f t="shared" si="9"/>
        <v>0</v>
      </c>
      <c r="V29" s="84" t="str">
        <f t="shared" si="10"/>
        <v>VC d'Auxerre</v>
      </c>
      <c r="W29" s="84" t="str">
        <f t="shared" si="11"/>
        <v>VC d'Auxerre</v>
      </c>
      <c r="X29" s="154">
        <f t="shared" si="12"/>
        <v>103.91666666666667</v>
      </c>
      <c r="Y29" s="154">
        <f t="shared" si="13"/>
        <v>0</v>
      </c>
      <c r="Z29" s="53" t="str">
        <f>IF(COUNTIF($C$4:$C$208,C29)&gt;1,"X"," ")</f>
        <v> </v>
      </c>
      <c r="AA29" s="89" t="str">
        <f>IF(COUNTIF($B$4:$B$208,B29)&gt;1,"T",B29)</f>
        <v>T</v>
      </c>
      <c r="AB29" s="52">
        <v>19</v>
      </c>
      <c r="AC29" s="65">
        <f>'PRIX D EQUIPE'!B23</f>
        <v>0</v>
      </c>
      <c r="AD29" s="155">
        <f>IF($AC29="",1000,(IF(ISNA(VLOOKUP($AC29,$J$4:$M$208,2,FALSE)),1000,VLOOKUP($AC29,$J$4:$M$208,2,FALSE))))</f>
        <v>1000</v>
      </c>
      <c r="AE29" s="156">
        <f>IF($AC29="",1000,(IF(ISNA(VLOOKUP($AC29,$J$4:$M$208,3,FALSE)),1000,VLOOKUP($AC29,$J$4:$M$208,3,FALSE))))</f>
        <v>0</v>
      </c>
      <c r="AF29" s="155">
        <f>IF($AC29="",1000,(IF(ISNA(VLOOKUP($AC29,$P$4:$R$208,2,FALSE)),1000,VLOOKUP($AC29,$P$4:$R$208,2,FALSE))))</f>
        <v>1000</v>
      </c>
      <c r="AG29" s="156">
        <f>IF($AC29="",1000,(IF(ISNA(VLOOKUP($AC29,$P$4:$R$208,3,FALSE)),1000,VLOOKUP($AC29,$P$4:$R$208,3,FALSE))))</f>
        <v>1000</v>
      </c>
      <c r="AH29" s="155">
        <f>IF($AC29="",1000,(IF(ISNA(VLOOKUP($AC29,$W$4:$Y$208,2,FALSE)),1000,VLOOKUP($AC29,$W$4:$Y$208,2,FALSE))))</f>
        <v>1000</v>
      </c>
      <c r="AI29" s="156">
        <f>IF($AC29="",1000,(IF(ISNA(VLOOKUP($AC29,$W$4:$Y$208,3,FALSE)),1000,VLOOKUP($AC29,$W$4:$Y$208,3,FALSE))))</f>
        <v>1000</v>
      </c>
      <c r="AJ29" s="66" t="str">
        <f t="shared" si="14"/>
        <v> </v>
      </c>
      <c r="AK29" s="157" t="str">
        <f t="shared" si="15"/>
        <v> </v>
      </c>
    </row>
    <row r="30" spans="1:37" ht="15">
      <c r="A30" s="74">
        <f>IF(B30&lt;1,1000,(IF(AA30=B30,B30,(20100-SUM($AA$4:$AA$208))/(COUNTIF($AA$4:$AA$208,"T")))))</f>
        <v>103.91666666666667</v>
      </c>
      <c r="B30" s="63">
        <v>5</v>
      </c>
      <c r="C30" s="12">
        <v>41</v>
      </c>
      <c r="D30" s="37" t="str">
        <f>IF(C30&gt;0,CONCATENATE((VLOOKUP($C30,Inscription!$A$12:$G$211,3,FALSE)),"   ",(VLOOKUP($C30,Inscription!$A$12:$G$211,4,FALSE)))," ")</f>
        <v>RUBY   Valentin</v>
      </c>
      <c r="E30" s="38"/>
      <c r="F30" s="42" t="str">
        <f>IF(C30&gt;0,(VLOOKUP($C30,Inscription!$A$12:$G$211,5,FALSE))," ")</f>
        <v>ASPTT Troyes</v>
      </c>
      <c r="G30" s="7" t="str">
        <f>IF(C30&gt;0,(VLOOKUP($C30,Inscription!$A$12:$G$211,7,FALSE))," ")</f>
        <v>46 10 009 0111</v>
      </c>
      <c r="H30" s="42" t="str">
        <f>LEFT(IF(C30&gt;0,(VLOOKUP($C30,Inscription!$A$12:$G$211,6,FALSE))," "),8)</f>
        <v>Benj.</v>
      </c>
      <c r="I30" s="70">
        <f t="shared" si="0"/>
        <v>0</v>
      </c>
      <c r="J30" s="154" t="str">
        <f>IF(COUNTIF($F$4:$F30,$F30)&lt;2,$F30," ")</f>
        <v>ASPTT Troyes</v>
      </c>
      <c r="K30" s="154">
        <f t="shared" si="1"/>
        <v>103.91666666666667</v>
      </c>
      <c r="L30" s="154">
        <f t="shared" si="2"/>
        <v>0</v>
      </c>
      <c r="M30" s="154" t="str">
        <f>IF(COUNTIF($F$4:$F30,$F30)&lt;3,$F30," ")</f>
        <v>ASPTT Troyes</v>
      </c>
      <c r="N30" s="154">
        <f t="shared" si="3"/>
        <v>103.91666666666667</v>
      </c>
      <c r="O30" s="154">
        <f t="shared" si="4"/>
        <v>0</v>
      </c>
      <c r="P30" s="84">
        <f t="shared" si="5"/>
      </c>
      <c r="Q30" s="84">
        <f t="shared" si="6"/>
        <v>1000</v>
      </c>
      <c r="R30" s="84">
        <f t="shared" si="7"/>
        <v>1000</v>
      </c>
      <c r="S30" s="154" t="str">
        <f>IF(COUNTIF($F$4:$F30,J30)&lt;4,$F30," ")</f>
        <v>ASPTT Troyes</v>
      </c>
      <c r="T30" s="154">
        <f t="shared" si="8"/>
        <v>103.91666666666667</v>
      </c>
      <c r="U30" s="154">
        <f t="shared" si="9"/>
        <v>0</v>
      </c>
      <c r="V30" s="84">
        <f t="shared" si="10"/>
      </c>
      <c r="W30" s="84">
        <f t="shared" si="11"/>
      </c>
      <c r="X30" s="154">
        <f t="shared" si="12"/>
      </c>
      <c r="Y30" s="154">
        <f t="shared" si="13"/>
      </c>
      <c r="Z30" s="53" t="str">
        <f>IF(COUNTIF($C$4:$C$208,C30)&gt;1,"X"," ")</f>
        <v> </v>
      </c>
      <c r="AA30" s="89" t="str">
        <f>IF(COUNTIF($B$4:$B$208,B30)&gt;1,"T",B30)</f>
        <v>T</v>
      </c>
      <c r="AB30" s="52">
        <v>20</v>
      </c>
      <c r="AC30" s="65">
        <f>'PRIX D EQUIPE'!B24</f>
        <v>0</v>
      </c>
      <c r="AD30" s="155">
        <f>IF($AC30="",1000,(IF(ISNA(VLOOKUP($AC30,$J$4:$M$208,2,FALSE)),1000,VLOOKUP($AC30,$J$4:$M$208,2,FALSE))))</f>
        <v>1000</v>
      </c>
      <c r="AE30" s="156">
        <f>IF($AC30="",1000,(IF(ISNA(VLOOKUP($AC30,$J$4:$M$208,3,FALSE)),1000,VLOOKUP($AC30,$J$4:$M$208,3,FALSE))))</f>
        <v>0</v>
      </c>
      <c r="AF30" s="155">
        <f>IF($AC30="",1000,(IF(ISNA(VLOOKUP($AC30,$P$4:$R$208,2,FALSE)),1000,VLOOKUP($AC30,$P$4:$R$208,2,FALSE))))</f>
        <v>1000</v>
      </c>
      <c r="AG30" s="156">
        <f>IF($AC30="",1000,(IF(ISNA(VLOOKUP($AC30,$P$4:$R$208,3,FALSE)),1000,VLOOKUP($AC30,$P$4:$R$208,3,FALSE))))</f>
        <v>1000</v>
      </c>
      <c r="AH30" s="155">
        <f>IF($AC30="",1000,(IF(ISNA(VLOOKUP($AC30,$W$4:$Y$208,2,FALSE)),1000,VLOOKUP($AC30,$W$4:$Y$208,2,FALSE))))</f>
        <v>1000</v>
      </c>
      <c r="AI30" s="156">
        <f>IF($AC30="",1000,(IF(ISNA(VLOOKUP($AC30,$W$4:$Y$208,3,FALSE)),1000,VLOOKUP($AC30,$W$4:$Y$208,3,FALSE))))</f>
        <v>1000</v>
      </c>
      <c r="AJ30" s="66" t="str">
        <f t="shared" si="14"/>
        <v> </v>
      </c>
      <c r="AK30" s="157" t="str">
        <f t="shared" si="15"/>
        <v> </v>
      </c>
    </row>
    <row r="31" spans="1:37" ht="15">
      <c r="A31" s="74">
        <f>IF(B31&lt;1,1000,(IF(AA31=B31,B31,(20100-SUM($AA$4:$AA$208))/(COUNTIF($AA$4:$AA$208,"T")))))</f>
        <v>103.91666666666667</v>
      </c>
      <c r="B31" s="63">
        <v>6</v>
      </c>
      <c r="C31" s="12">
        <v>32</v>
      </c>
      <c r="D31" s="37" t="str">
        <f>IF(C31&gt;0,CONCATENATE((VLOOKUP($C31,Inscription!$A$12:$G$211,3,FALSE)),"   ",(VLOOKUP($C31,Inscription!$A$12:$G$211,4,FALSE)))," ")</f>
        <v>DESNE   Cyril</v>
      </c>
      <c r="E31" s="38"/>
      <c r="F31" s="42" t="str">
        <f>IF(C31&gt;0,(VLOOKUP($C31,Inscription!$A$12:$G$211,5,FALSE))," ")</f>
        <v>PAC Avallon</v>
      </c>
      <c r="G31" s="7" t="str">
        <f>IF(C31&gt;0,(VLOOKUP($C31,Inscription!$A$12:$G$211,7,FALSE))," ")</f>
        <v>42 89 104 0344</v>
      </c>
      <c r="H31" s="42" t="str">
        <f>LEFT(IF(C31&gt;0,(VLOOKUP($C31,Inscription!$A$12:$G$211,6,FALSE))," "),8)</f>
        <v>Benj.</v>
      </c>
      <c r="I31" s="70">
        <f t="shared" si="0"/>
        <v>0</v>
      </c>
      <c r="J31" s="154" t="str">
        <f>IF(COUNTIF($F$4:$F31,$F31)&lt;2,$F31," ")</f>
        <v> </v>
      </c>
      <c r="K31" s="154">
        <f t="shared" si="1"/>
      </c>
      <c r="L31" s="154">
        <f t="shared" si="2"/>
      </c>
      <c r="M31" s="154" t="str">
        <f>IF(COUNTIF($F$4:$F31,$F31)&lt;3,$F31," ")</f>
        <v> </v>
      </c>
      <c r="N31" s="154">
        <f t="shared" si="3"/>
      </c>
      <c r="O31" s="154">
        <f t="shared" si="4"/>
      </c>
      <c r="P31" s="84">
        <f t="shared" si="5"/>
      </c>
      <c r="Q31" s="84">
        <f t="shared" si="6"/>
        <v>1000</v>
      </c>
      <c r="R31" s="84">
        <f t="shared" si="7"/>
        <v>1000</v>
      </c>
      <c r="S31" s="154" t="str">
        <f>IF(COUNTIF($F$4:$F31,J31)&lt;4,$F31," ")</f>
        <v>PAC Avallon</v>
      </c>
      <c r="T31" s="154">
        <f t="shared" si="8"/>
        <v>103.91666666666667</v>
      </c>
      <c r="U31" s="154">
        <f t="shared" si="9"/>
        <v>0</v>
      </c>
      <c r="V31" s="84" t="str">
        <f t="shared" si="10"/>
        <v>PAC Avallon</v>
      </c>
      <c r="W31" s="84" t="str">
        <f t="shared" si="11"/>
        <v>PAC Avallon</v>
      </c>
      <c r="X31" s="154">
        <f t="shared" si="12"/>
        <v>103.91666666666667</v>
      </c>
      <c r="Y31" s="154">
        <f t="shared" si="13"/>
        <v>0</v>
      </c>
      <c r="Z31" s="53" t="str">
        <f>IF(COUNTIF($C$4:$C$208,C31)&gt;1,"X"," ")</f>
        <v> </v>
      </c>
      <c r="AA31" s="89" t="str">
        <f>IF(COUNTIF($B$4:$B$208,B31)&gt;1,"T",B31)</f>
        <v>T</v>
      </c>
      <c r="AB31" s="52">
        <v>21</v>
      </c>
      <c r="AC31" s="65">
        <f>'PRIX D EQUIPE'!B25</f>
        <v>0</v>
      </c>
      <c r="AD31" s="155">
        <f>IF($AC31="",1000,(IF(ISNA(VLOOKUP($AC31,$J$4:$M$208,2,FALSE)),1000,VLOOKUP($AC31,$J$4:$M$208,2,FALSE))))</f>
        <v>1000</v>
      </c>
      <c r="AE31" s="156">
        <f>IF($AC31="",1000,(IF(ISNA(VLOOKUP($AC31,$J$4:$M$208,3,FALSE)),1000,VLOOKUP($AC31,$J$4:$M$208,3,FALSE))))</f>
        <v>0</v>
      </c>
      <c r="AF31" s="155">
        <f>IF($AC31="",1000,(IF(ISNA(VLOOKUP($AC31,$P$4:$R$208,2,FALSE)),1000,VLOOKUP($AC31,$P$4:$R$208,2,FALSE))))</f>
        <v>1000</v>
      </c>
      <c r="AG31" s="156">
        <f>IF($AC31="",1000,(IF(ISNA(VLOOKUP($AC31,$P$4:$R$208,3,FALSE)),1000,VLOOKUP($AC31,$P$4:$R$208,3,FALSE))))</f>
        <v>1000</v>
      </c>
      <c r="AH31" s="155">
        <f>IF($AC31="",1000,(IF(ISNA(VLOOKUP($AC31,$W$4:$Y$208,2,FALSE)),1000,VLOOKUP($AC31,$W$4:$Y$208,2,FALSE))))</f>
        <v>1000</v>
      </c>
      <c r="AI31" s="156">
        <f>IF($AC31="",1000,(IF(ISNA(VLOOKUP($AC31,$W$4:$Y$208,3,FALSE)),1000,VLOOKUP($AC31,$W$4:$Y$208,3,FALSE))))</f>
        <v>1000</v>
      </c>
      <c r="AJ31" s="66" t="str">
        <f t="shared" si="14"/>
        <v> </v>
      </c>
      <c r="AK31" s="157" t="str">
        <f t="shared" si="15"/>
        <v> </v>
      </c>
    </row>
    <row r="32" spans="1:37" ht="15">
      <c r="A32" s="74">
        <f>IF(B32&lt;1,1000,(IF(AA32=B32,B32,(20100-SUM($AA$4:$AA$208))/(COUNTIF($AA$4:$AA$208,"T")))))</f>
        <v>103.91666666666667</v>
      </c>
      <c r="B32" s="63">
        <v>7</v>
      </c>
      <c r="C32" s="12">
        <v>31</v>
      </c>
      <c r="D32" s="37" t="str">
        <f>IF(C32&gt;0,CONCATENATE((VLOOKUP($C32,Inscription!$A$12:$G$211,3,FALSE)),"   ",(VLOOKUP($C32,Inscription!$A$12:$G$211,4,FALSE)))," ")</f>
        <v>BLANCHARD   Yanis</v>
      </c>
      <c r="E32" s="38"/>
      <c r="F32" s="42" t="str">
        <f>IF(C32&gt;0,(VLOOKUP($C32,Inscription!$A$12:$G$211,5,FALSE))," ")</f>
        <v>PAC Avallon</v>
      </c>
      <c r="G32" s="7" t="str">
        <f>IF(C32&gt;0,(VLOOKUP($C32,Inscription!$A$12:$G$211,7,FALSE))," ")</f>
        <v>42 89 104 0308</v>
      </c>
      <c r="H32" s="42" t="str">
        <f>LEFT(IF(C32&gt;0,(VLOOKUP($C32,Inscription!$A$12:$G$211,6,FALSE))," "),8)</f>
        <v>Benj.</v>
      </c>
      <c r="I32" s="70">
        <f t="shared" si="0"/>
        <v>0</v>
      </c>
      <c r="J32" s="154" t="str">
        <f>IF(COUNTIF($F$4:$F32,$F32)&lt;2,$F32," ")</f>
        <v> </v>
      </c>
      <c r="K32" s="154">
        <f t="shared" si="1"/>
      </c>
      <c r="L32" s="154">
        <f t="shared" si="2"/>
      </c>
      <c r="M32" s="154" t="str">
        <f>IF(COUNTIF($F$4:$F32,$F32)&lt;3,$F32," ")</f>
        <v> </v>
      </c>
      <c r="N32" s="154">
        <f t="shared" si="3"/>
      </c>
      <c r="O32" s="154">
        <f t="shared" si="4"/>
      </c>
      <c r="P32" s="84">
        <f t="shared" si="5"/>
      </c>
      <c r="Q32" s="84">
        <f t="shared" si="6"/>
        <v>1000</v>
      </c>
      <c r="R32" s="84">
        <f t="shared" si="7"/>
        <v>1000</v>
      </c>
      <c r="S32" s="154" t="str">
        <f>IF(COUNTIF($F$4:$F32,J32)&lt;4,$F32," ")</f>
        <v>PAC Avallon</v>
      </c>
      <c r="T32" s="154">
        <f t="shared" si="8"/>
        <v>103.91666666666667</v>
      </c>
      <c r="U32" s="154">
        <f t="shared" si="9"/>
        <v>0</v>
      </c>
      <c r="V32" s="84" t="str">
        <f t="shared" si="10"/>
        <v>PAC Avallon</v>
      </c>
      <c r="W32" s="84" t="str">
        <f t="shared" si="11"/>
        <v>PAC Avallon</v>
      </c>
      <c r="X32" s="154">
        <f t="shared" si="12"/>
        <v>103.91666666666667</v>
      </c>
      <c r="Y32" s="154">
        <f t="shared" si="13"/>
        <v>0</v>
      </c>
      <c r="Z32" s="53" t="str">
        <f>IF(COUNTIF($C$4:$C$208,C32)&gt;1,"X"," ")</f>
        <v> </v>
      </c>
      <c r="AA32" s="89" t="str">
        <f>IF(COUNTIF($B$4:$B$208,B32)&gt;1,"T",B32)</f>
        <v>T</v>
      </c>
      <c r="AB32" s="52">
        <v>22</v>
      </c>
      <c r="AC32" s="65">
        <f>'PRIX D EQUIPE'!B26</f>
        <v>0</v>
      </c>
      <c r="AD32" s="155">
        <f>IF($AC32="",1000,(IF(ISNA(VLOOKUP($AC32,$J$4:$M$208,2,FALSE)),1000,VLOOKUP($AC32,$J$4:$M$208,2,FALSE))))</f>
        <v>1000</v>
      </c>
      <c r="AE32" s="156">
        <f>IF($AC32="",1000,(IF(ISNA(VLOOKUP($AC32,$J$4:$M$208,3,FALSE)),1000,VLOOKUP($AC32,$J$4:$M$208,3,FALSE))))</f>
        <v>0</v>
      </c>
      <c r="AF32" s="155">
        <f>IF($AC32="",1000,(IF(ISNA(VLOOKUP($AC32,$P$4:$R$208,2,FALSE)),1000,VLOOKUP($AC32,$P$4:$R$208,2,FALSE))))</f>
        <v>1000</v>
      </c>
      <c r="AG32" s="156">
        <f>IF($AC32="",1000,(IF(ISNA(VLOOKUP($AC32,$P$4:$R$208,3,FALSE)),1000,VLOOKUP($AC32,$P$4:$R$208,3,FALSE))))</f>
        <v>1000</v>
      </c>
      <c r="AH32" s="155">
        <f>IF($AC32="",1000,(IF(ISNA(VLOOKUP($AC32,$W$4:$Y$208,2,FALSE)),1000,VLOOKUP($AC32,$W$4:$Y$208,2,FALSE))))</f>
        <v>1000</v>
      </c>
      <c r="AI32" s="156">
        <f>IF($AC32="",1000,(IF(ISNA(VLOOKUP($AC32,$W$4:$Y$208,3,FALSE)),1000,VLOOKUP($AC32,$W$4:$Y$208,3,FALSE))))</f>
        <v>1000</v>
      </c>
      <c r="AJ32" s="66" t="str">
        <f t="shared" si="14"/>
        <v> </v>
      </c>
      <c r="AK32" s="157" t="str">
        <f t="shared" si="15"/>
        <v> </v>
      </c>
    </row>
    <row r="33" spans="1:37" ht="15">
      <c r="A33" s="74">
        <f>IF(B33&lt;1,1000,(IF(AA33=B33,B33,(20100-SUM($AA$4:$AA$208))/(COUNTIF($AA$4:$AA$208,"T")))))</f>
        <v>103.91666666666667</v>
      </c>
      <c r="B33" s="63">
        <v>8</v>
      </c>
      <c r="C33" s="12">
        <v>33</v>
      </c>
      <c r="D33" s="37" t="str">
        <f>IF(C33&gt;0,CONCATENATE((VLOOKUP($C33,Inscription!$A$12:$G$211,3,FALSE)),"   ",(VLOOKUP($C33,Inscription!$A$12:$G$211,4,FALSE)))," ")</f>
        <v>GAUDOUIN   Alexis</v>
      </c>
      <c r="E33" s="38"/>
      <c r="F33" s="42" t="str">
        <f>IF(C33&gt;0,(VLOOKUP($C33,Inscription!$A$12:$G$211,5,FALSE))," ")</f>
        <v>PAC Avallon</v>
      </c>
      <c r="G33" s="7" t="str">
        <f>IF(C33&gt;0,(VLOOKUP($C33,Inscription!$A$12:$G$211,7,FALSE))," ")</f>
        <v>42 89 104 0310</v>
      </c>
      <c r="H33" s="42" t="str">
        <f>LEFT(IF(C33&gt;0,(VLOOKUP($C33,Inscription!$A$12:$G$211,6,FALSE))," "),8)</f>
        <v>Benj.</v>
      </c>
      <c r="I33" s="70">
        <f t="shared" si="0"/>
        <v>0</v>
      </c>
      <c r="J33" s="154" t="str">
        <f>IF(COUNTIF($F$4:$F33,$F33)&lt;2,$F33," ")</f>
        <v> </v>
      </c>
      <c r="K33" s="154">
        <f t="shared" si="1"/>
      </c>
      <c r="L33" s="154">
        <f t="shared" si="2"/>
      </c>
      <c r="M33" s="154" t="str">
        <f>IF(COUNTIF($F$4:$F33,$F33)&lt;3,$F33," ")</f>
        <v> </v>
      </c>
      <c r="N33" s="154">
        <f t="shared" si="3"/>
      </c>
      <c r="O33" s="154">
        <f t="shared" si="4"/>
      </c>
      <c r="P33" s="84">
        <f t="shared" si="5"/>
      </c>
      <c r="Q33" s="84">
        <f t="shared" si="6"/>
        <v>1000</v>
      </c>
      <c r="R33" s="84">
        <f t="shared" si="7"/>
        <v>1000</v>
      </c>
      <c r="S33" s="154" t="str">
        <f>IF(COUNTIF($F$4:$F33,J33)&lt;4,$F33," ")</f>
        <v>PAC Avallon</v>
      </c>
      <c r="T33" s="154">
        <f t="shared" si="8"/>
        <v>103.91666666666667</v>
      </c>
      <c r="U33" s="154">
        <f t="shared" si="9"/>
        <v>0</v>
      </c>
      <c r="V33" s="84" t="str">
        <f t="shared" si="10"/>
        <v>PAC Avallon</v>
      </c>
      <c r="W33" s="84" t="str">
        <f t="shared" si="11"/>
        <v>PAC Avallon</v>
      </c>
      <c r="X33" s="154">
        <f t="shared" si="12"/>
        <v>103.91666666666667</v>
      </c>
      <c r="Y33" s="154">
        <f t="shared" si="13"/>
        <v>0</v>
      </c>
      <c r="Z33" s="53" t="str">
        <f>IF(COUNTIF($C$4:$C$208,C33)&gt;1,"X"," ")</f>
        <v> </v>
      </c>
      <c r="AA33" s="89" t="str">
        <f>IF(COUNTIF($B$4:$B$208,B33)&gt;1,"T",B33)</f>
        <v>T</v>
      </c>
      <c r="AB33" s="52">
        <v>23</v>
      </c>
      <c r="AC33" s="65">
        <f>'PRIX D EQUIPE'!B27</f>
        <v>0</v>
      </c>
      <c r="AD33" s="155">
        <f>IF($AC33="",1000,(IF(ISNA(VLOOKUP($AC33,$J$4:$M$208,2,FALSE)),1000,VLOOKUP($AC33,$J$4:$M$208,2,FALSE))))</f>
        <v>1000</v>
      </c>
      <c r="AE33" s="156">
        <f>IF($AC33="",1000,(IF(ISNA(VLOOKUP($AC33,$J$4:$M$208,3,FALSE)),1000,VLOOKUP($AC33,$J$4:$M$208,3,FALSE))))</f>
        <v>0</v>
      </c>
      <c r="AF33" s="155">
        <f>IF($AC33="",1000,(IF(ISNA(VLOOKUP($AC33,$P$4:$R$208,2,FALSE)),1000,VLOOKUP($AC33,$P$4:$R$208,2,FALSE))))</f>
        <v>1000</v>
      </c>
      <c r="AG33" s="156">
        <f>IF($AC33="",1000,(IF(ISNA(VLOOKUP($AC33,$P$4:$R$208,3,FALSE)),1000,VLOOKUP($AC33,$P$4:$R$208,3,FALSE))))</f>
        <v>1000</v>
      </c>
      <c r="AH33" s="155">
        <f>IF($AC33="",1000,(IF(ISNA(VLOOKUP($AC33,$W$4:$Y$208,2,FALSE)),1000,VLOOKUP($AC33,$W$4:$Y$208,2,FALSE))))</f>
        <v>1000</v>
      </c>
      <c r="AI33" s="156">
        <f>IF($AC33="",1000,(IF(ISNA(VLOOKUP($AC33,$W$4:$Y$208,3,FALSE)),1000,VLOOKUP($AC33,$W$4:$Y$208,3,FALSE))))</f>
        <v>1000</v>
      </c>
      <c r="AJ33" s="66" t="str">
        <f t="shared" si="14"/>
        <v> </v>
      </c>
      <c r="AK33" s="157" t="str">
        <f t="shared" si="15"/>
        <v> </v>
      </c>
    </row>
    <row r="34" spans="1:37" ht="15">
      <c r="A34" s="74">
        <f>IF(B34&lt;1,1000,(IF(AA34=B34,B34,(20100-SUM($AA$4:$AA$208))/(COUNTIF($AA$4:$AA$208,"T")))))</f>
        <v>103.91666666666667</v>
      </c>
      <c r="B34" s="63">
        <v>9</v>
      </c>
      <c r="C34" s="12">
        <v>38</v>
      </c>
      <c r="D34" s="37" t="str">
        <f>IF(C34&gt;0,CONCATENATE((VLOOKUP($C34,Inscription!$A$12:$G$211,3,FALSE)),"   ",(VLOOKUP($C34,Inscription!$A$12:$G$211,4,FALSE)))," ")</f>
        <v>DEVOVE   Thomas</v>
      </c>
      <c r="E34" s="38"/>
      <c r="F34" s="42" t="str">
        <f>IF(C34&gt;0,(VLOOKUP($C34,Inscription!$A$12:$G$211,5,FALSE))," ")</f>
        <v>Evasion VTT AUXERROIS</v>
      </c>
      <c r="G34" s="7" t="str">
        <f>IF(C34&gt;0,(VLOOKUP($C34,Inscription!$A$12:$G$211,7,FALSE))," ")</f>
        <v>42891020116</v>
      </c>
      <c r="H34" s="42" t="str">
        <f>LEFT(IF(C34&gt;0,(VLOOKUP($C34,Inscription!$A$12:$G$211,6,FALSE))," "),8)</f>
        <v>Benj.</v>
      </c>
      <c r="I34" s="70">
        <f t="shared" si="0"/>
        <v>0</v>
      </c>
      <c r="J34" s="154" t="str">
        <f>IF(COUNTIF($F$4:$F34,$F34)&lt;2,$F34," ")</f>
        <v> </v>
      </c>
      <c r="K34" s="154">
        <f t="shared" si="1"/>
      </c>
      <c r="L34" s="154">
        <f t="shared" si="2"/>
      </c>
      <c r="M34" s="154" t="str">
        <f>IF(COUNTIF($F$4:$F34,$F34)&lt;3,$F34," ")</f>
        <v>Evasion VTT AUXERROIS</v>
      </c>
      <c r="N34" s="154">
        <f t="shared" si="3"/>
        <v>103.91666666666667</v>
      </c>
      <c r="O34" s="154">
        <f t="shared" si="4"/>
        <v>0</v>
      </c>
      <c r="P34" s="84" t="str">
        <f t="shared" si="5"/>
        <v>Evasion VTT AUXERROIS</v>
      </c>
      <c r="Q34" s="84">
        <f t="shared" si="6"/>
        <v>103.91666666666667</v>
      </c>
      <c r="R34" s="84">
        <f t="shared" si="7"/>
        <v>0</v>
      </c>
      <c r="S34" s="154" t="str">
        <f>IF(COUNTIF($F$4:$F34,J34)&lt;4,$F34," ")</f>
        <v>Evasion VTT AUXERROIS</v>
      </c>
      <c r="T34" s="154">
        <f t="shared" si="8"/>
        <v>103.91666666666667</v>
      </c>
      <c r="U34" s="154">
        <f t="shared" si="9"/>
        <v>0</v>
      </c>
      <c r="V34" s="84" t="str">
        <f t="shared" si="10"/>
        <v>Evasion VTT AUXERROIS</v>
      </c>
      <c r="W34" s="84">
        <f t="shared" si="11"/>
      </c>
      <c r="X34" s="154">
        <f t="shared" si="12"/>
      </c>
      <c r="Y34" s="154">
        <f t="shared" si="13"/>
      </c>
      <c r="Z34" s="53" t="str">
        <f>IF(COUNTIF($C$4:$C$208,C34)&gt;1,"X"," ")</f>
        <v> </v>
      </c>
      <c r="AA34" s="89" t="str">
        <f>IF(COUNTIF($B$4:$B$208,B34)&gt;1,"T",B34)</f>
        <v>T</v>
      </c>
      <c r="AB34" s="52">
        <v>24</v>
      </c>
      <c r="AC34" s="65">
        <f>'PRIX D EQUIPE'!B28</f>
        <v>0</v>
      </c>
      <c r="AD34" s="155">
        <f>IF($AC34="",1000,(IF(ISNA(VLOOKUP($AC34,$J$4:$M$208,2,FALSE)),1000,VLOOKUP($AC34,$J$4:$M$208,2,FALSE))))</f>
        <v>1000</v>
      </c>
      <c r="AE34" s="156">
        <f>IF($AC34="",1000,(IF(ISNA(VLOOKUP($AC34,$J$4:$M$208,3,FALSE)),1000,VLOOKUP($AC34,$J$4:$M$208,3,FALSE))))</f>
        <v>0</v>
      </c>
      <c r="AF34" s="155">
        <f>IF($AC34="",1000,(IF(ISNA(VLOOKUP($AC34,$P$4:$R$208,2,FALSE)),1000,VLOOKUP($AC34,$P$4:$R$208,2,FALSE))))</f>
        <v>1000</v>
      </c>
      <c r="AG34" s="156">
        <f>IF($AC34="",1000,(IF(ISNA(VLOOKUP($AC34,$P$4:$R$208,3,FALSE)),1000,VLOOKUP($AC34,$P$4:$R$208,3,FALSE))))</f>
        <v>1000</v>
      </c>
      <c r="AH34" s="155">
        <f>IF($AC34="",1000,(IF(ISNA(VLOOKUP($AC34,$W$4:$Y$208,2,FALSE)),1000,VLOOKUP($AC34,$W$4:$Y$208,2,FALSE))))</f>
        <v>1000</v>
      </c>
      <c r="AI34" s="156">
        <f>IF($AC34="",1000,(IF(ISNA(VLOOKUP($AC34,$W$4:$Y$208,3,FALSE)),1000,VLOOKUP($AC34,$W$4:$Y$208,3,FALSE))))</f>
        <v>1000</v>
      </c>
      <c r="AJ34" s="66" t="str">
        <f t="shared" si="14"/>
        <v> </v>
      </c>
      <c r="AK34" s="157" t="str">
        <f t="shared" si="15"/>
        <v> </v>
      </c>
    </row>
    <row r="35" spans="1:37" ht="15">
      <c r="A35" s="74">
        <f>IF(B35&lt;1,1000,(IF(AA35=B35,B35,(20100-SUM($AA$4:$AA$208))/(COUNTIF($AA$4:$AA$208,"T")))))</f>
        <v>103.91666666666667</v>
      </c>
      <c r="B35" s="63">
        <v>10</v>
      </c>
      <c r="C35" s="12">
        <v>39</v>
      </c>
      <c r="D35" s="37" t="str">
        <f>IF(C35&gt;0,CONCATENATE((VLOOKUP($C35,Inscription!$A$12:$G$211,3,FALSE)),"   ",(VLOOKUP($C35,Inscription!$A$12:$G$211,4,FALSE)))," ")</f>
        <v>POUILLOT   Marius</v>
      </c>
      <c r="E35" s="38"/>
      <c r="F35" s="42" t="str">
        <f>IF(C35&gt;0,(VLOOKUP($C35,Inscription!$A$12:$G$211,5,FALSE))," ")</f>
        <v>VC d'Auxerre</v>
      </c>
      <c r="G35" s="7" t="str">
        <f>IF(C35&gt;0,(VLOOKUP($C35,Inscription!$A$12:$G$211,7,FALSE))," ")</f>
        <v>CJ</v>
      </c>
      <c r="H35" s="42" t="str">
        <f>LEFT(IF(C35&gt;0,(VLOOKUP($C35,Inscription!$A$12:$G$211,6,FALSE))," "),8)</f>
        <v>Benj.</v>
      </c>
      <c r="I35" s="70">
        <f t="shared" si="0"/>
        <v>0</v>
      </c>
      <c r="J35" s="154" t="str">
        <f>IF(COUNTIF($F$4:$F35,$F35)&lt;2,$F35," ")</f>
        <v> </v>
      </c>
      <c r="K35" s="154">
        <f t="shared" si="1"/>
      </c>
      <c r="L35" s="154">
        <f t="shared" si="2"/>
      </c>
      <c r="M35" s="154" t="str">
        <f>IF(COUNTIF($F$4:$F35,$F35)&lt;3,$F35," ")</f>
        <v> </v>
      </c>
      <c r="N35" s="154">
        <f t="shared" si="3"/>
      </c>
      <c r="O35" s="154">
        <f t="shared" si="4"/>
      </c>
      <c r="P35" s="84">
        <f t="shared" si="5"/>
      </c>
      <c r="Q35" s="84">
        <f t="shared" si="6"/>
        <v>1000</v>
      </c>
      <c r="R35" s="84">
        <f t="shared" si="7"/>
        <v>1000</v>
      </c>
      <c r="S35" s="154" t="str">
        <f>IF(COUNTIF($F$4:$F35,J35)&lt;4,$F35," ")</f>
        <v>VC d'Auxerre</v>
      </c>
      <c r="T35" s="154">
        <f t="shared" si="8"/>
        <v>103.91666666666667</v>
      </c>
      <c r="U35" s="154">
        <f t="shared" si="9"/>
        <v>0</v>
      </c>
      <c r="V35" s="84" t="str">
        <f t="shared" si="10"/>
        <v>VC d'Auxerre</v>
      </c>
      <c r="W35" s="84" t="str">
        <f t="shared" si="11"/>
        <v>VC d'Auxerre</v>
      </c>
      <c r="X35" s="154">
        <f t="shared" si="12"/>
        <v>103.91666666666667</v>
      </c>
      <c r="Y35" s="154">
        <f t="shared" si="13"/>
        <v>0</v>
      </c>
      <c r="Z35" s="53" t="str">
        <f>IF(COUNTIF($C$4:$C$208,C35)&gt;1,"X"," ")</f>
        <v> </v>
      </c>
      <c r="AA35" s="89" t="str">
        <f>IF(COUNTIF($B$4:$B$208,B35)&gt;1,"T",B35)</f>
        <v>T</v>
      </c>
      <c r="AB35" s="52">
        <v>25</v>
      </c>
      <c r="AC35" s="65">
        <f>'PRIX D EQUIPE'!B29</f>
        <v>0</v>
      </c>
      <c r="AD35" s="155">
        <f>IF($AC35="",1000,(IF(ISNA(VLOOKUP($AC35,$J$4:$M$208,2,FALSE)),1000,VLOOKUP($AC35,$J$4:$M$208,2,FALSE))))</f>
        <v>1000</v>
      </c>
      <c r="AE35" s="156">
        <f>IF($AC35="",1000,(IF(ISNA(VLOOKUP($AC35,$J$4:$M$208,3,FALSE)),1000,VLOOKUP($AC35,$J$4:$M$208,3,FALSE))))</f>
        <v>0</v>
      </c>
      <c r="AF35" s="155">
        <f>IF($AC35="",1000,(IF(ISNA(VLOOKUP($AC35,$P$4:$R$208,2,FALSE)),1000,VLOOKUP($AC35,$P$4:$R$208,2,FALSE))))</f>
        <v>1000</v>
      </c>
      <c r="AG35" s="156">
        <f>IF($AC35="",1000,(IF(ISNA(VLOOKUP($AC35,$P$4:$R$208,3,FALSE)),1000,VLOOKUP($AC35,$P$4:$R$208,3,FALSE))))</f>
        <v>1000</v>
      </c>
      <c r="AH35" s="155">
        <f>IF($AC35="",1000,(IF(ISNA(VLOOKUP($AC35,$W$4:$Y$208,2,FALSE)),1000,VLOOKUP($AC35,$W$4:$Y$208,2,FALSE))))</f>
        <v>1000</v>
      </c>
      <c r="AI35" s="156">
        <f>IF($AC35="",1000,(IF(ISNA(VLOOKUP($AC35,$W$4:$Y$208,3,FALSE)),1000,VLOOKUP($AC35,$W$4:$Y$208,3,FALSE))))</f>
        <v>1000</v>
      </c>
      <c r="AJ35" s="66" t="str">
        <f t="shared" si="14"/>
        <v> </v>
      </c>
      <c r="AK35" s="157" t="str">
        <f t="shared" si="15"/>
        <v> </v>
      </c>
    </row>
    <row r="36" spans="1:37" ht="15">
      <c r="A36" s="74">
        <f>IF(B36&lt;1,1000,(IF(AA36=B36,B36,(20100-SUM($AA$4:$AA$208))/(COUNTIF($AA$4:$AA$208,"T")))))</f>
        <v>103.91666666666667</v>
      </c>
      <c r="B36" s="63">
        <v>11</v>
      </c>
      <c r="C36" s="12">
        <v>21</v>
      </c>
      <c r="D36" s="37" t="str">
        <f>IF(C36&gt;0,CONCATENATE((VLOOKUP($C36,Inscription!$A$12:$G$211,3,FALSE)),"   ",(VLOOKUP($C36,Inscription!$A$12:$G$211,4,FALSE)))," ")</f>
        <v>LAMOUREUX   Nolhan</v>
      </c>
      <c r="E36" s="38"/>
      <c r="F36" s="42" t="str">
        <f>IF(C36&gt;0,(VLOOKUP($C36,Inscription!$A$12:$G$211,5,FALSE))," ")</f>
        <v>VC Chatillon</v>
      </c>
      <c r="G36" s="7" t="str">
        <f>IF(C36&gt;0,(VLOOKUP($C36,Inscription!$A$12:$G$211,7,FALSE))," ")</f>
        <v>42 21 048 0096</v>
      </c>
      <c r="H36" s="42" t="str">
        <f>LEFT(IF(C36&gt;0,(VLOOKUP($C36,Inscription!$A$12:$G$211,6,FALSE))," "),8)</f>
        <v>Benj.</v>
      </c>
      <c r="I36" s="70">
        <f t="shared" si="0"/>
        <v>0</v>
      </c>
      <c r="J36" s="154" t="str">
        <f>IF(COUNTIF($F$4:$F36,$F36)&lt;2,$F36," ")</f>
        <v>VC Chatillon</v>
      </c>
      <c r="K36" s="154">
        <f t="shared" si="1"/>
        <v>103.91666666666667</v>
      </c>
      <c r="L36" s="154">
        <f t="shared" si="2"/>
        <v>0</v>
      </c>
      <c r="M36" s="154" t="str">
        <f>IF(COUNTIF($F$4:$F36,$F36)&lt;3,$F36," ")</f>
        <v>VC Chatillon</v>
      </c>
      <c r="N36" s="154">
        <f t="shared" si="3"/>
        <v>103.91666666666667</v>
      </c>
      <c r="O36" s="154">
        <f t="shared" si="4"/>
        <v>0</v>
      </c>
      <c r="P36" s="84">
        <f t="shared" si="5"/>
      </c>
      <c r="Q36" s="84">
        <f t="shared" si="6"/>
        <v>1000</v>
      </c>
      <c r="R36" s="84">
        <f t="shared" si="7"/>
        <v>1000</v>
      </c>
      <c r="S36" s="154" t="str">
        <f>IF(COUNTIF($F$4:$F36,J36)&lt;4,$F36," ")</f>
        <v>VC Chatillon</v>
      </c>
      <c r="T36" s="154">
        <f t="shared" si="8"/>
        <v>103.91666666666667</v>
      </c>
      <c r="U36" s="154">
        <f t="shared" si="9"/>
        <v>0</v>
      </c>
      <c r="V36" s="84">
        <f t="shared" si="10"/>
      </c>
      <c r="W36" s="84">
        <f t="shared" si="11"/>
      </c>
      <c r="X36" s="154">
        <f t="shared" si="12"/>
      </c>
      <c r="Y36" s="154">
        <f t="shared" si="13"/>
      </c>
      <c r="Z36" s="53" t="str">
        <f>IF(COUNTIF($C$4:$C$208,C36)&gt;1,"X"," ")</f>
        <v> </v>
      </c>
      <c r="AA36" s="89" t="str">
        <f>IF(COUNTIF($B$4:$B$208,B36)&gt;1,"T",B36)</f>
        <v>T</v>
      </c>
      <c r="AB36" s="52">
        <v>26</v>
      </c>
      <c r="AC36" s="65">
        <f>'PRIX D EQUIPE'!B30</f>
        <v>0</v>
      </c>
      <c r="AD36" s="155">
        <f>IF($AC36="",1000,(IF(ISNA(VLOOKUP($AC36,$J$4:$M$208,2,FALSE)),1000,VLOOKUP($AC36,$J$4:$M$208,2,FALSE))))</f>
        <v>1000</v>
      </c>
      <c r="AE36" s="156">
        <f>IF($AC36="",1000,(IF(ISNA(VLOOKUP($AC36,$J$4:$M$208,3,FALSE)),1000,VLOOKUP($AC36,$J$4:$M$208,3,FALSE))))</f>
        <v>0</v>
      </c>
      <c r="AF36" s="155">
        <f>IF($AC36="",1000,(IF(ISNA(VLOOKUP($AC36,$P$4:$R$208,2,FALSE)),1000,VLOOKUP($AC36,$P$4:$R$208,2,FALSE))))</f>
        <v>1000</v>
      </c>
      <c r="AG36" s="156">
        <f>IF($AC36="",1000,(IF(ISNA(VLOOKUP($AC36,$P$4:$R$208,3,FALSE)),1000,VLOOKUP($AC36,$P$4:$R$208,3,FALSE))))</f>
        <v>1000</v>
      </c>
      <c r="AH36" s="155">
        <f>IF($AC36="",1000,(IF(ISNA(VLOOKUP($AC36,$W$4:$Y$208,2,FALSE)),1000,VLOOKUP($AC36,$W$4:$Y$208,2,FALSE))))</f>
        <v>1000</v>
      </c>
      <c r="AI36" s="156">
        <f>IF($AC36="",1000,(IF(ISNA(VLOOKUP($AC36,$W$4:$Y$208,3,FALSE)),1000,VLOOKUP($AC36,$W$4:$Y$208,3,FALSE))))</f>
        <v>1000</v>
      </c>
      <c r="AJ36" s="66" t="str">
        <f aca="true" t="shared" si="16" ref="AJ36:AJ45">IF(AC36=" "," ",IF($AC36&gt;0,SUM(AD36+AF36+AH36)," "))</f>
        <v> </v>
      </c>
      <c r="AK36" s="157" t="str">
        <f aca="true" t="shared" si="17" ref="AK36:AK45">IF(AC36=" "," ",IF($AC36&gt;0,SUM(AE36+AG36+AI36)," "))</f>
        <v> </v>
      </c>
    </row>
    <row r="37" spans="1:37" ht="15">
      <c r="A37" s="74">
        <f>IF(B37&lt;1,1000,(IF(AA37=B37,B37,(20100-SUM($AA$4:$AA$208))/(COUNTIF($AA$4:$AA$208,"T")))))</f>
        <v>12</v>
      </c>
      <c r="B37" s="63">
        <v>12</v>
      </c>
      <c r="C37" s="12">
        <v>24</v>
      </c>
      <c r="D37" s="37" t="str">
        <f>IF(C37&gt;0,CONCATENATE((VLOOKUP($C37,Inscription!$A$12:$G$211,3,FALSE)),"   ",(VLOOKUP($C37,Inscription!$A$12:$G$211,4,FALSE)))," ")</f>
        <v>PICARD   Lucas</v>
      </c>
      <c r="E37" s="38"/>
      <c r="F37" s="42" t="str">
        <f>IF(C37&gt;0,(VLOOKUP($C37,Inscription!$A$12:$G$211,5,FALSE))," ")</f>
        <v>VC d'Auxerre</v>
      </c>
      <c r="G37" s="7" t="str">
        <f>IF(C37&gt;0,(VLOOKUP($C37,Inscription!$A$12:$G$211,7,FALSE))," ")</f>
        <v>42 89 045  0077</v>
      </c>
      <c r="H37" s="42" t="str">
        <f>LEFT(IF(C37&gt;0,(VLOOKUP($C37,Inscription!$A$12:$G$211,6,FALSE))," "),8)</f>
        <v>Benj.</v>
      </c>
      <c r="I37" s="70">
        <f t="shared" si="0"/>
        <v>0</v>
      </c>
      <c r="J37" s="154" t="str">
        <f>IF(COUNTIF($F$4:$F37,$F37)&lt;2,$F37," ")</f>
        <v> </v>
      </c>
      <c r="K37" s="154">
        <f t="shared" si="1"/>
      </c>
      <c r="L37" s="154">
        <f t="shared" si="2"/>
      </c>
      <c r="M37" s="154" t="str">
        <f>IF(COUNTIF($F$4:$F37,$F37)&lt;3,$F37," ")</f>
        <v> </v>
      </c>
      <c r="N37" s="154">
        <f t="shared" si="3"/>
      </c>
      <c r="O37" s="154">
        <f t="shared" si="4"/>
      </c>
      <c r="P37" s="84">
        <f t="shared" si="5"/>
      </c>
      <c r="Q37" s="84">
        <f t="shared" si="6"/>
        <v>1000</v>
      </c>
      <c r="R37" s="84">
        <f t="shared" si="7"/>
        <v>1000</v>
      </c>
      <c r="S37" s="154" t="str">
        <f>IF(COUNTIF($F$4:$F37,J37)&lt;4,$F37," ")</f>
        <v>VC d'Auxerre</v>
      </c>
      <c r="T37" s="154">
        <f t="shared" si="8"/>
        <v>12</v>
      </c>
      <c r="U37" s="154">
        <f t="shared" si="9"/>
        <v>0</v>
      </c>
      <c r="V37" s="84" t="str">
        <f t="shared" si="10"/>
        <v>VC d'Auxerre</v>
      </c>
      <c r="W37" s="84" t="str">
        <f t="shared" si="11"/>
        <v>VC d'Auxerre</v>
      </c>
      <c r="X37" s="154">
        <f t="shared" si="12"/>
        <v>12</v>
      </c>
      <c r="Y37" s="154">
        <f t="shared" si="13"/>
        <v>0</v>
      </c>
      <c r="Z37" s="53" t="str">
        <f>IF(COUNTIF($C$4:$C$208,C37)&gt;1,"X"," ")</f>
        <v> </v>
      </c>
      <c r="AA37" s="89">
        <f>IF(COUNTIF($B$4:$B$208,B37)&gt;1,"T",B37)</f>
        <v>12</v>
      </c>
      <c r="AB37" s="52">
        <v>27</v>
      </c>
      <c r="AC37" s="65">
        <f>'PRIX D EQUIPE'!B31</f>
        <v>0</v>
      </c>
      <c r="AD37" s="155">
        <f>IF($AC37="",1000,(IF(ISNA(VLOOKUP($AC37,$J$4:$M$208,2,FALSE)),1000,VLOOKUP($AC37,$J$4:$M$208,2,FALSE))))</f>
        <v>1000</v>
      </c>
      <c r="AE37" s="156">
        <f>IF($AC37="",1000,(IF(ISNA(VLOOKUP($AC37,$J$4:$M$208,3,FALSE)),1000,VLOOKUP($AC37,$J$4:$M$208,3,FALSE))))</f>
        <v>0</v>
      </c>
      <c r="AF37" s="155">
        <f>IF($AC37="",1000,(IF(ISNA(VLOOKUP($AC37,$P$4:$R$208,2,FALSE)),1000,VLOOKUP($AC37,$P$4:$R$208,2,FALSE))))</f>
        <v>1000</v>
      </c>
      <c r="AG37" s="156">
        <f>IF($AC37="",1000,(IF(ISNA(VLOOKUP($AC37,$P$4:$R$208,3,FALSE)),1000,VLOOKUP($AC37,$P$4:$R$208,3,FALSE))))</f>
        <v>1000</v>
      </c>
      <c r="AH37" s="155">
        <f>IF($AC37="",1000,(IF(ISNA(VLOOKUP($AC37,$W$4:$Y$208,2,FALSE)),1000,VLOOKUP($AC37,$W$4:$Y$208,2,FALSE))))</f>
        <v>1000</v>
      </c>
      <c r="AI37" s="156">
        <f>IF($AC37="",1000,(IF(ISNA(VLOOKUP($AC37,$W$4:$Y$208,3,FALSE)),1000,VLOOKUP($AC37,$W$4:$Y$208,3,FALSE))))</f>
        <v>1000</v>
      </c>
      <c r="AJ37" s="66" t="str">
        <f t="shared" si="16"/>
        <v> </v>
      </c>
      <c r="AK37" s="157" t="str">
        <f t="shared" si="17"/>
        <v> </v>
      </c>
    </row>
    <row r="38" spans="1:37" ht="15" customHeight="1">
      <c r="A38" s="74">
        <f>IF(B38&lt;1,1000,(IF(AA38=B38,B38,(20100-SUM($AA$4:$AA$208))/(COUNTIF($AA$4:$AA$208,"T")))))</f>
        <v>13</v>
      </c>
      <c r="B38" s="63">
        <v>13</v>
      </c>
      <c r="C38" s="12">
        <v>28</v>
      </c>
      <c r="D38" s="37" t="str">
        <f>IF(C38&gt;0,CONCATENATE((VLOOKUP($C38,Inscription!$A$12:$G$211,3,FALSE)),"   ",(VLOOKUP($C38,Inscription!$A$12:$G$211,4,FALSE)))," ")</f>
        <v>THIEBAUT   Jean</v>
      </c>
      <c r="E38" s="38"/>
      <c r="F38" s="42" t="str">
        <f>IF(C38&gt;0,(VLOOKUP($C38,Inscription!$A$12:$G$211,5,FALSE))," ")</f>
        <v>VC d'Auxerre</v>
      </c>
      <c r="G38" s="7" t="str">
        <f>IF(C38&gt;0,(VLOOKUP($C38,Inscription!$A$12:$G$211,7,FALSE))," ")</f>
        <v>42 89 045 0266</v>
      </c>
      <c r="H38" s="42" t="str">
        <f>LEFT(IF(C38&gt;0,(VLOOKUP($C38,Inscription!$A$12:$G$211,6,FALSE))," "),8)</f>
        <v>Benj.</v>
      </c>
      <c r="I38" s="70">
        <f t="shared" si="0"/>
        <v>0</v>
      </c>
      <c r="J38" s="154" t="str">
        <f>IF(COUNTIF($F$4:$F38,$F38)&lt;2,$F38," ")</f>
        <v> </v>
      </c>
      <c r="K38" s="154">
        <f t="shared" si="1"/>
      </c>
      <c r="L38" s="154">
        <f t="shared" si="2"/>
      </c>
      <c r="M38" s="154" t="str">
        <f>IF(COUNTIF($F$4:$F38,$F38)&lt;3,$F38," ")</f>
        <v> </v>
      </c>
      <c r="N38" s="154">
        <f t="shared" si="3"/>
      </c>
      <c r="O38" s="154">
        <f t="shared" si="4"/>
      </c>
      <c r="P38" s="84">
        <f t="shared" si="5"/>
      </c>
      <c r="Q38" s="84">
        <f t="shared" si="6"/>
        <v>1000</v>
      </c>
      <c r="R38" s="84">
        <f t="shared" si="7"/>
        <v>1000</v>
      </c>
      <c r="S38" s="154" t="str">
        <f>IF(COUNTIF($F$4:$F38,J38)&lt;4,$F38," ")</f>
        <v>VC d'Auxerre</v>
      </c>
      <c r="T38" s="154">
        <f t="shared" si="8"/>
        <v>13</v>
      </c>
      <c r="U38" s="154">
        <f t="shared" si="9"/>
        <v>0</v>
      </c>
      <c r="V38" s="84" t="str">
        <f t="shared" si="10"/>
        <v>VC d'Auxerre</v>
      </c>
      <c r="W38" s="84" t="str">
        <f t="shared" si="11"/>
        <v>VC d'Auxerre</v>
      </c>
      <c r="X38" s="154">
        <f t="shared" si="12"/>
        <v>13</v>
      </c>
      <c r="Y38" s="154">
        <f t="shared" si="13"/>
        <v>0</v>
      </c>
      <c r="Z38" s="53" t="str">
        <f>IF(COUNTIF($C$4:$C$208,C38)&gt;1,"X"," ")</f>
        <v> </v>
      </c>
      <c r="AA38" s="89">
        <f>IF(COUNTIF($B$4:$B$208,B38)&gt;1,"T",B38)</f>
        <v>13</v>
      </c>
      <c r="AB38" s="52">
        <v>28</v>
      </c>
      <c r="AC38" s="65">
        <f>'PRIX D EQUIPE'!B32</f>
        <v>0</v>
      </c>
      <c r="AD38" s="155">
        <f>IF($AC38="",1000,(IF(ISNA(VLOOKUP($AC38,$J$4:$M$208,2,FALSE)),1000,VLOOKUP($AC38,$J$4:$M$208,2,FALSE))))</f>
        <v>1000</v>
      </c>
      <c r="AE38" s="156">
        <f>IF($AC38="",1000,(IF(ISNA(VLOOKUP($AC38,$J$4:$M$208,3,FALSE)),1000,VLOOKUP($AC38,$J$4:$M$208,3,FALSE))))</f>
        <v>0</v>
      </c>
      <c r="AF38" s="155">
        <f>IF($AC38="",1000,(IF(ISNA(VLOOKUP($AC38,$P$4:$R$208,2,FALSE)),1000,VLOOKUP($AC38,$P$4:$R$208,2,FALSE))))</f>
        <v>1000</v>
      </c>
      <c r="AG38" s="156">
        <f>IF($AC38="",1000,(IF(ISNA(VLOOKUP($AC38,$P$4:$R$208,3,FALSE)),1000,VLOOKUP($AC38,$P$4:$R$208,3,FALSE))))</f>
        <v>1000</v>
      </c>
      <c r="AH38" s="155">
        <f>IF($AC38="",1000,(IF(ISNA(VLOOKUP($AC38,$W$4:$Y$208,2,FALSE)),1000,VLOOKUP($AC38,$W$4:$Y$208,2,FALSE))))</f>
        <v>1000</v>
      </c>
      <c r="AI38" s="156">
        <f>IF($AC38="",1000,(IF(ISNA(VLOOKUP($AC38,$W$4:$Y$208,3,FALSE)),1000,VLOOKUP($AC38,$W$4:$Y$208,3,FALSE))))</f>
        <v>1000</v>
      </c>
      <c r="AJ38" s="66" t="str">
        <f t="shared" si="16"/>
        <v> </v>
      </c>
      <c r="AK38" s="157" t="str">
        <f t="shared" si="17"/>
        <v> </v>
      </c>
    </row>
    <row r="39" spans="1:37" ht="15">
      <c r="A39" s="74">
        <f>IF(B39&lt;1,1000,(IF(AA39=B39,B39,(20100-SUM($AA$4:$AA$208))/(COUNTIF($AA$4:$AA$208,"T")))))</f>
        <v>14</v>
      </c>
      <c r="B39" s="63">
        <v>14</v>
      </c>
      <c r="C39" s="12">
        <v>25</v>
      </c>
      <c r="D39" s="37" t="str">
        <f>IF(C39&gt;0,CONCATENATE((VLOOKUP($C39,Inscription!$A$12:$G$211,3,FALSE)),"   ",(VLOOKUP($C39,Inscription!$A$12:$G$211,4,FALSE)))," ")</f>
        <v>PINSON   Maxence</v>
      </c>
      <c r="E39" s="38"/>
      <c r="F39" s="42" t="str">
        <f>IF(C39&gt;0,(VLOOKUP($C39,Inscription!$A$12:$G$211,5,FALSE))," ")</f>
        <v>VC d'Auxerre</v>
      </c>
      <c r="G39" s="7" t="str">
        <f>IF(C39&gt;0,(VLOOKUP($C39,Inscription!$A$12:$G$211,7,FALSE))," ")</f>
        <v>42 89 045 0306</v>
      </c>
      <c r="H39" s="42" t="str">
        <f>LEFT(IF(C39&gt;0,(VLOOKUP($C39,Inscription!$A$12:$G$211,6,FALSE))," "),8)</f>
        <v>Benj.</v>
      </c>
      <c r="I39" s="70">
        <f t="shared" si="0"/>
        <v>0</v>
      </c>
      <c r="J39" s="154" t="str">
        <f>IF(COUNTIF($F$4:$F39,$F39)&lt;2,$F39," ")</f>
        <v> </v>
      </c>
      <c r="K39" s="154">
        <f t="shared" si="1"/>
      </c>
      <c r="L39" s="154">
        <f t="shared" si="2"/>
      </c>
      <c r="M39" s="154" t="str">
        <f>IF(COUNTIF($F$4:$F39,$F39)&lt;3,$F39," ")</f>
        <v> </v>
      </c>
      <c r="N39" s="154">
        <f t="shared" si="3"/>
      </c>
      <c r="O39" s="154">
        <f t="shared" si="4"/>
      </c>
      <c r="P39" s="84">
        <f t="shared" si="5"/>
      </c>
      <c r="Q39" s="84">
        <f t="shared" si="6"/>
        <v>1000</v>
      </c>
      <c r="R39" s="84">
        <f t="shared" si="7"/>
        <v>1000</v>
      </c>
      <c r="S39" s="154" t="str">
        <f>IF(COUNTIF($F$4:$F39,J39)&lt;4,$F39," ")</f>
        <v>VC d'Auxerre</v>
      </c>
      <c r="T39" s="154">
        <f t="shared" si="8"/>
        <v>14</v>
      </c>
      <c r="U39" s="154">
        <f t="shared" si="9"/>
        <v>0</v>
      </c>
      <c r="V39" s="84" t="str">
        <f t="shared" si="10"/>
        <v>VC d'Auxerre</v>
      </c>
      <c r="W39" s="84" t="str">
        <f t="shared" si="11"/>
        <v>VC d'Auxerre</v>
      </c>
      <c r="X39" s="154">
        <f t="shared" si="12"/>
        <v>14</v>
      </c>
      <c r="Y39" s="154">
        <f t="shared" si="13"/>
        <v>0</v>
      </c>
      <c r="Z39" s="53" t="str">
        <f>IF(COUNTIF($C$4:$C$208,C39)&gt;1,"X"," ")</f>
        <v> </v>
      </c>
      <c r="AA39" s="89">
        <f>IF(COUNTIF($B$4:$B$208,B39)&gt;1,"T",B39)</f>
        <v>14</v>
      </c>
      <c r="AB39" s="52">
        <v>29</v>
      </c>
      <c r="AC39" s="65">
        <f>'PRIX D EQUIPE'!B33</f>
        <v>0</v>
      </c>
      <c r="AD39" s="155">
        <f>IF($AC39="",1000,(IF(ISNA(VLOOKUP($AC39,$J$4:$M$208,2,FALSE)),1000,VLOOKUP($AC39,$J$4:$M$208,2,FALSE))))</f>
        <v>1000</v>
      </c>
      <c r="AE39" s="156">
        <f>IF($AC39="",1000,(IF(ISNA(VLOOKUP($AC39,$J$4:$M$208,3,FALSE)),1000,VLOOKUP($AC39,$J$4:$M$208,3,FALSE))))</f>
        <v>0</v>
      </c>
      <c r="AF39" s="155">
        <f>IF($AC39="",1000,(IF(ISNA(VLOOKUP($AC39,$P$4:$R$208,2,FALSE)),1000,VLOOKUP($AC39,$P$4:$R$208,2,FALSE))))</f>
        <v>1000</v>
      </c>
      <c r="AG39" s="156">
        <f>IF($AC39="",1000,(IF(ISNA(VLOOKUP($AC39,$P$4:$R$208,3,FALSE)),1000,VLOOKUP($AC39,$P$4:$R$208,3,FALSE))))</f>
        <v>1000</v>
      </c>
      <c r="AH39" s="155">
        <f>IF($AC39="",1000,(IF(ISNA(VLOOKUP($AC39,$W$4:$Y$208,2,FALSE)),1000,VLOOKUP($AC39,$W$4:$Y$208,2,FALSE))))</f>
        <v>1000</v>
      </c>
      <c r="AI39" s="156">
        <f>IF($AC39="",1000,(IF(ISNA(VLOOKUP($AC39,$W$4:$Y$208,3,FALSE)),1000,VLOOKUP($AC39,$W$4:$Y$208,3,FALSE))))</f>
        <v>1000</v>
      </c>
      <c r="AJ39" s="66" t="str">
        <f t="shared" si="16"/>
        <v> </v>
      </c>
      <c r="AK39" s="157" t="str">
        <f t="shared" si="17"/>
        <v> </v>
      </c>
    </row>
    <row r="40" spans="1:37" ht="15">
      <c r="A40" s="74">
        <f>IF(B40&lt;1,1000,(IF(AA40=B40,B40,(20100-SUM($AA$4:$AA$208))/(COUNTIF($AA$4:$AA$208,"T")))))</f>
        <v>15</v>
      </c>
      <c r="B40" s="63">
        <v>15</v>
      </c>
      <c r="C40" s="12">
        <v>34</v>
      </c>
      <c r="D40" s="37" t="str">
        <f>IF(C40&gt;0,CONCATENATE((VLOOKUP($C40,Inscription!$A$12:$G$211,3,FALSE)),"   ",(VLOOKUP($C40,Inscription!$A$12:$G$211,4,FALSE)))," ")</f>
        <v>GODEFROY   Maxence</v>
      </c>
      <c r="E40" s="38"/>
      <c r="F40" s="42" t="str">
        <f>IF(C40&gt;0,(VLOOKUP($C40,Inscription!$A$12:$G$211,5,FALSE))," ")</f>
        <v>PAC Avallon</v>
      </c>
      <c r="G40" s="7" t="str">
        <f>IF(C40&gt;0,(VLOOKUP($C40,Inscription!$A$12:$G$211,7,FALSE))," ")</f>
        <v>42 89 104 0326</v>
      </c>
      <c r="H40" s="42" t="str">
        <f>LEFT(IF(C40&gt;0,(VLOOKUP($C40,Inscription!$A$12:$G$211,6,FALSE))," "),8)</f>
        <v>Benj.</v>
      </c>
      <c r="I40" s="70">
        <f t="shared" si="0"/>
        <v>0</v>
      </c>
      <c r="J40" s="154" t="str">
        <f>IF(COUNTIF($F$4:$F40,$F40)&lt;2,$F40," ")</f>
        <v> </v>
      </c>
      <c r="K40" s="154">
        <f t="shared" si="1"/>
      </c>
      <c r="L40" s="154">
        <f t="shared" si="2"/>
      </c>
      <c r="M40" s="154" t="str">
        <f>IF(COUNTIF($F$4:$F40,$F40)&lt;3,$F40," ")</f>
        <v> </v>
      </c>
      <c r="N40" s="154">
        <f t="shared" si="3"/>
      </c>
      <c r="O40" s="154">
        <f t="shared" si="4"/>
      </c>
      <c r="P40" s="84">
        <f t="shared" si="5"/>
      </c>
      <c r="Q40" s="84">
        <f t="shared" si="6"/>
        <v>1000</v>
      </c>
      <c r="R40" s="84">
        <f t="shared" si="7"/>
        <v>1000</v>
      </c>
      <c r="S40" s="154" t="str">
        <f>IF(COUNTIF($F$4:$F40,J40)&lt;4,$F40," ")</f>
        <v>PAC Avallon</v>
      </c>
      <c r="T40" s="154">
        <f t="shared" si="8"/>
        <v>15</v>
      </c>
      <c r="U40" s="154">
        <f t="shared" si="9"/>
        <v>0</v>
      </c>
      <c r="V40" s="84" t="str">
        <f t="shared" si="10"/>
        <v>PAC Avallon</v>
      </c>
      <c r="W40" s="84" t="str">
        <f t="shared" si="11"/>
        <v>PAC Avallon</v>
      </c>
      <c r="X40" s="154">
        <f t="shared" si="12"/>
        <v>15</v>
      </c>
      <c r="Y40" s="154">
        <f t="shared" si="13"/>
        <v>0</v>
      </c>
      <c r="Z40" s="53" t="str">
        <f>IF(COUNTIF($C$4:$C$208,C40)&gt;1,"X"," ")</f>
        <v> </v>
      </c>
      <c r="AA40" s="89">
        <f>IF(COUNTIF($B$4:$B$208,B40)&gt;1,"T",B40)</f>
        <v>15</v>
      </c>
      <c r="AB40" s="52">
        <v>30</v>
      </c>
      <c r="AC40" s="65">
        <f>'PRIX D EQUIPE'!B34</f>
        <v>0</v>
      </c>
      <c r="AD40" s="155">
        <f>IF($AC40="",1000,(IF(ISNA(VLOOKUP($AC40,$J$4:$M$208,2,FALSE)),1000,VLOOKUP($AC40,$J$4:$M$208,2,FALSE))))</f>
        <v>1000</v>
      </c>
      <c r="AE40" s="156">
        <f>IF($AC40="",1000,(IF(ISNA(VLOOKUP($AC40,$J$4:$M$208,3,FALSE)),1000,VLOOKUP($AC40,$J$4:$M$208,3,FALSE))))</f>
        <v>0</v>
      </c>
      <c r="AF40" s="155">
        <f>IF($AC40="",1000,(IF(ISNA(VLOOKUP($AC40,$P$4:$R$208,2,FALSE)),1000,VLOOKUP($AC40,$P$4:$R$208,2,FALSE))))</f>
        <v>1000</v>
      </c>
      <c r="AG40" s="156">
        <f>IF($AC40="",1000,(IF(ISNA(VLOOKUP($AC40,$P$4:$R$208,3,FALSE)),1000,VLOOKUP($AC40,$P$4:$R$208,3,FALSE))))</f>
        <v>1000</v>
      </c>
      <c r="AH40" s="155">
        <f>IF($AC40="",1000,(IF(ISNA(VLOOKUP($AC40,$W$4:$Y$208,2,FALSE)),1000,VLOOKUP($AC40,$W$4:$Y$208,2,FALSE))))</f>
        <v>1000</v>
      </c>
      <c r="AI40" s="156">
        <f>IF($AC40="",1000,(IF(ISNA(VLOOKUP($AC40,$W$4:$Y$208,3,FALSE)),1000,VLOOKUP($AC40,$W$4:$Y$208,3,FALSE))))</f>
        <v>1000</v>
      </c>
      <c r="AJ40" s="66" t="str">
        <f t="shared" si="16"/>
        <v> </v>
      </c>
      <c r="AK40" s="157" t="str">
        <f t="shared" si="17"/>
        <v> </v>
      </c>
    </row>
    <row r="41" spans="1:37" ht="15">
      <c r="A41" s="74">
        <f>IF(B41&lt;1,1000,(IF(AA41=B41,B41,(20100-SUM($AA$4:$AA$208))/(COUNTIF($AA$4:$AA$208,"T")))))</f>
        <v>16</v>
      </c>
      <c r="B41" s="63">
        <v>16</v>
      </c>
      <c r="C41" s="12">
        <v>26</v>
      </c>
      <c r="D41" s="37" t="str">
        <f>IF(C41&gt;0,CONCATENATE((VLOOKUP($C41,Inscription!$A$12:$G$211,3,FALSE)),"   ",(VLOOKUP($C41,Inscription!$A$12:$G$211,4,FALSE)))," ")</f>
        <v>PRATS   Raphael</v>
      </c>
      <c r="E41" s="38"/>
      <c r="F41" s="42" t="str">
        <f>IF(C41&gt;0,(VLOOKUP($C41,Inscription!$A$12:$G$211,5,FALSE))," ")</f>
        <v>VC d'Auxerre</v>
      </c>
      <c r="G41" s="7" t="str">
        <f>IF(C41&gt;0,(VLOOKUP($C41,Inscription!$A$12:$G$211,7,FALSE))," ")</f>
        <v>42 89 045 0308</v>
      </c>
      <c r="H41" s="42" t="str">
        <f>LEFT(IF(C41&gt;0,(VLOOKUP($C41,Inscription!$A$12:$G$211,6,FALSE))," "),8)</f>
        <v>Benj.</v>
      </c>
      <c r="I41" s="70">
        <f t="shared" si="0"/>
        <v>0</v>
      </c>
      <c r="J41" s="154" t="str">
        <f>IF(COUNTIF($F$4:$F41,$F41)&lt;2,$F41," ")</f>
        <v> </v>
      </c>
      <c r="K41" s="154">
        <f t="shared" si="1"/>
      </c>
      <c r="L41" s="154">
        <f t="shared" si="2"/>
      </c>
      <c r="M41" s="154" t="str">
        <f>IF(COUNTIF($F$4:$F41,$F41)&lt;3,$F41," ")</f>
        <v> </v>
      </c>
      <c r="N41" s="154">
        <f t="shared" si="3"/>
      </c>
      <c r="O41" s="154">
        <f t="shared" si="4"/>
      </c>
      <c r="P41" s="84">
        <f t="shared" si="5"/>
      </c>
      <c r="Q41" s="84">
        <f t="shared" si="6"/>
        <v>1000</v>
      </c>
      <c r="R41" s="84">
        <f t="shared" si="7"/>
        <v>1000</v>
      </c>
      <c r="S41" s="154" t="str">
        <f>IF(COUNTIF($F$4:$F41,J41)&lt;4,$F41," ")</f>
        <v>VC d'Auxerre</v>
      </c>
      <c r="T41" s="154">
        <f t="shared" si="8"/>
        <v>16</v>
      </c>
      <c r="U41" s="154">
        <f t="shared" si="9"/>
        <v>0</v>
      </c>
      <c r="V41" s="84" t="str">
        <f t="shared" si="10"/>
        <v>VC d'Auxerre</v>
      </c>
      <c r="W41" s="84" t="str">
        <f t="shared" si="11"/>
        <v>VC d'Auxerre</v>
      </c>
      <c r="X41" s="154">
        <f t="shared" si="12"/>
        <v>16</v>
      </c>
      <c r="Y41" s="154">
        <f t="shared" si="13"/>
        <v>0</v>
      </c>
      <c r="Z41" s="53" t="str">
        <f>IF(COUNTIF($C$4:$C$208,C41)&gt;1,"X"," ")</f>
        <v> </v>
      </c>
      <c r="AA41" s="89">
        <f>IF(COUNTIF($B$4:$B$208,B41)&gt;1,"T",B41)</f>
        <v>16</v>
      </c>
      <c r="AB41" s="52">
        <v>31</v>
      </c>
      <c r="AC41" s="65">
        <f>'PRIX D EQUIPE'!B35</f>
        <v>0</v>
      </c>
      <c r="AD41" s="155">
        <f>IF($AC41="",1000,(IF(ISNA(VLOOKUP($AC41,$J$4:$M$208,2,FALSE)),1000,VLOOKUP($AC41,$J$4:$M$208,2,FALSE))))</f>
        <v>1000</v>
      </c>
      <c r="AE41" s="156">
        <f>IF($AC41="",1000,(IF(ISNA(VLOOKUP($AC41,$J$4:$M$208,3,FALSE)),1000,VLOOKUP($AC41,$J$4:$M$208,3,FALSE))))</f>
        <v>0</v>
      </c>
      <c r="AF41" s="155">
        <f>IF($AC41="",1000,(IF(ISNA(VLOOKUP($AC41,$P$4:$R$208,2,FALSE)),1000,VLOOKUP($AC41,$P$4:$R$208,2,FALSE))))</f>
        <v>1000</v>
      </c>
      <c r="AG41" s="156">
        <f>IF($AC41="",1000,(IF(ISNA(VLOOKUP($AC41,$P$4:$R$208,3,FALSE)),1000,VLOOKUP($AC41,$P$4:$R$208,3,FALSE))))</f>
        <v>1000</v>
      </c>
      <c r="AH41" s="155">
        <f>IF($AC41="",1000,(IF(ISNA(VLOOKUP($AC41,$W$4:$Y$208,2,FALSE)),1000,VLOOKUP($AC41,$W$4:$Y$208,2,FALSE))))</f>
        <v>1000</v>
      </c>
      <c r="AI41" s="156">
        <f>IF($AC41="",1000,(IF(ISNA(VLOOKUP($AC41,$W$4:$Y$208,3,FALSE)),1000,VLOOKUP($AC41,$W$4:$Y$208,3,FALSE))))</f>
        <v>1000</v>
      </c>
      <c r="AJ41" s="66" t="str">
        <f t="shared" si="16"/>
        <v> </v>
      </c>
      <c r="AK41" s="157" t="str">
        <f t="shared" si="17"/>
        <v> </v>
      </c>
    </row>
    <row r="42" spans="1:37" ht="15">
      <c r="A42" s="74">
        <f>IF(B42&lt;1,1000,(IF(AA42=B42,B42,(20100-SUM($AA$4:$AA$208))/(COUNTIF($AA$4:$AA$208,"T")))))</f>
        <v>17</v>
      </c>
      <c r="B42" s="63">
        <v>17</v>
      </c>
      <c r="C42" s="12">
        <v>27</v>
      </c>
      <c r="D42" s="37" t="str">
        <f>IF(C42&gt;0,CONCATENATE((VLOOKUP($C42,Inscription!$A$12:$G$211,3,FALSE)),"   ",(VLOOKUP($C42,Inscription!$A$12:$G$211,4,FALSE)))," ")</f>
        <v>ROBINET   Paul</v>
      </c>
      <c r="E42" s="38"/>
      <c r="F42" s="42" t="str">
        <f>IF(C42&gt;0,(VLOOKUP($C42,Inscription!$A$12:$G$211,5,FALSE))," ")</f>
        <v>VC d'Auxerre</v>
      </c>
      <c r="G42" s="7" t="str">
        <f>IF(C42&gt;0,(VLOOKUP($C42,Inscription!$A$12:$G$211,7,FALSE))," ")</f>
        <v>42 89 045 0267</v>
      </c>
      <c r="H42" s="42" t="str">
        <f>LEFT(IF(C42&gt;0,(VLOOKUP($C42,Inscription!$A$12:$G$211,6,FALSE))," "),8)</f>
        <v>Benj.</v>
      </c>
      <c r="I42" s="70">
        <f t="shared" si="0"/>
        <v>0</v>
      </c>
      <c r="J42" s="154" t="str">
        <f>IF(COUNTIF($F$4:$F42,$F42)&lt;2,$F42," ")</f>
        <v> </v>
      </c>
      <c r="K42" s="154">
        <f t="shared" si="1"/>
      </c>
      <c r="L42" s="154">
        <f t="shared" si="2"/>
      </c>
      <c r="M42" s="154" t="str">
        <f>IF(COUNTIF($F$4:$F42,$F42)&lt;3,$F42," ")</f>
        <v> </v>
      </c>
      <c r="N42" s="154">
        <f t="shared" si="3"/>
      </c>
      <c r="O42" s="154">
        <f t="shared" si="4"/>
      </c>
      <c r="P42" s="84">
        <f t="shared" si="5"/>
      </c>
      <c r="Q42" s="84">
        <f t="shared" si="6"/>
        <v>1000</v>
      </c>
      <c r="R42" s="84">
        <f t="shared" si="7"/>
        <v>1000</v>
      </c>
      <c r="S42" s="154" t="str">
        <f>IF(COUNTIF($F$4:$F42,J42)&lt;4,$F42," ")</f>
        <v>VC d'Auxerre</v>
      </c>
      <c r="T42" s="154">
        <f t="shared" si="8"/>
        <v>17</v>
      </c>
      <c r="U42" s="154">
        <f t="shared" si="9"/>
        <v>0</v>
      </c>
      <c r="V42" s="84" t="str">
        <f t="shared" si="10"/>
        <v>VC d'Auxerre</v>
      </c>
      <c r="W42" s="84" t="str">
        <f t="shared" si="11"/>
        <v>VC d'Auxerre</v>
      </c>
      <c r="X42" s="154">
        <f t="shared" si="12"/>
        <v>17</v>
      </c>
      <c r="Y42" s="154">
        <f t="shared" si="13"/>
        <v>0</v>
      </c>
      <c r="Z42" s="53" t="str">
        <f>IF(COUNTIF($C$4:$C$208,C42)&gt;1,"X"," ")</f>
        <v> </v>
      </c>
      <c r="AA42" s="89">
        <f>IF(COUNTIF($B$4:$B$208,B42)&gt;1,"T",B42)</f>
        <v>17</v>
      </c>
      <c r="AB42" s="52">
        <v>32</v>
      </c>
      <c r="AC42" s="65">
        <f>'PRIX D EQUIPE'!B36</f>
        <v>0</v>
      </c>
      <c r="AD42" s="155">
        <f>IF($AC42="",1000,(IF(ISNA(VLOOKUP($AC42,$J$4:$M$208,2,FALSE)),1000,VLOOKUP($AC42,$J$4:$M$208,2,FALSE))))</f>
        <v>1000</v>
      </c>
      <c r="AE42" s="156">
        <f>IF($AC42="",1000,(IF(ISNA(VLOOKUP($AC42,$J$4:$M$208,3,FALSE)),1000,VLOOKUP($AC42,$J$4:$M$208,3,FALSE))))</f>
        <v>0</v>
      </c>
      <c r="AF42" s="155">
        <f>IF($AC42="",1000,(IF(ISNA(VLOOKUP($AC42,$P$4:$R$208,2,FALSE)),1000,VLOOKUP($AC42,$P$4:$R$208,2,FALSE))))</f>
        <v>1000</v>
      </c>
      <c r="AG42" s="156">
        <f>IF($AC42="",1000,(IF(ISNA(VLOOKUP($AC42,$P$4:$R$208,3,FALSE)),1000,VLOOKUP($AC42,$P$4:$R$208,3,FALSE))))</f>
        <v>1000</v>
      </c>
      <c r="AH42" s="155">
        <f>IF($AC42="",1000,(IF(ISNA(VLOOKUP($AC42,$W$4:$Y$208,2,FALSE)),1000,VLOOKUP($AC42,$W$4:$Y$208,2,FALSE))))</f>
        <v>1000</v>
      </c>
      <c r="AI42" s="156">
        <f>IF($AC42="",1000,(IF(ISNA(VLOOKUP($AC42,$W$4:$Y$208,3,FALSE)),1000,VLOOKUP($AC42,$W$4:$Y$208,3,FALSE))))</f>
        <v>1000</v>
      </c>
      <c r="AJ42" s="66" t="str">
        <f t="shared" si="16"/>
        <v> </v>
      </c>
      <c r="AK42" s="157" t="str">
        <f t="shared" si="17"/>
        <v> </v>
      </c>
    </row>
    <row r="43" spans="1:37" ht="15">
      <c r="A43" s="74">
        <f>IF(B43&lt;1,1000,(IF(AA43=B43,B43,(20100-SUM($AA$4:$AA$208))/(COUNTIF($AA$4:$AA$208,"T")))))</f>
        <v>1000</v>
      </c>
      <c r="B43" s="63"/>
      <c r="C43" s="12"/>
      <c r="D43" s="37" t="str">
        <f>IF(C43&gt;0,CONCATENATE((VLOOKUP($C43,Inscription!$A$12:$G$211,3,FALSE)),"   ",(VLOOKUP($C43,Inscription!$A$12:$G$211,4,FALSE)))," ")</f>
        <v> </v>
      </c>
      <c r="E43" s="38"/>
      <c r="F43" s="42" t="str">
        <f>IF(C43&gt;0,(VLOOKUP($C43,Inscription!$A$12:$G$211,5,FALSE))," ")</f>
        <v> </v>
      </c>
      <c r="G43" s="7" t="str">
        <f>IF(C43&gt;0,(VLOOKUP($C43,Inscription!$A$12:$G$211,7,FALSE))," ")</f>
        <v> </v>
      </c>
      <c r="H43" s="42" t="str">
        <f>LEFT(IF(C43&gt;0,(VLOOKUP($C43,Inscription!$A$12:$G$211,6,FALSE))," "),8)</f>
        <v> </v>
      </c>
      <c r="I43" s="70">
        <f t="shared" si="0"/>
        <v>0</v>
      </c>
      <c r="J43" s="154" t="str">
        <f>IF(COUNTIF($F$4:$F43,$F43)&lt;2,$F43," ")</f>
        <v> </v>
      </c>
      <c r="K43" s="154">
        <f t="shared" si="1"/>
        <v>1000</v>
      </c>
      <c r="L43" s="154">
        <f t="shared" si="2"/>
        <v>0</v>
      </c>
      <c r="M43" s="154" t="str">
        <f>IF(COUNTIF($F$4:$F43,$F43)&lt;3,$F43," ")</f>
        <v> </v>
      </c>
      <c r="N43" s="154">
        <f t="shared" si="3"/>
        <v>1000</v>
      </c>
      <c r="O43" s="154">
        <f t="shared" si="4"/>
        <v>0</v>
      </c>
      <c r="P43" s="84">
        <f t="shared" si="5"/>
      </c>
      <c r="Q43" s="84">
        <f t="shared" si="6"/>
        <v>1000</v>
      </c>
      <c r="R43" s="84">
        <f t="shared" si="7"/>
        <v>1000</v>
      </c>
      <c r="S43" s="154" t="str">
        <f>IF(COUNTIF($F$4:$F43,J43)&lt;4,$F43," ")</f>
        <v> </v>
      </c>
      <c r="T43" s="154">
        <f t="shared" si="8"/>
        <v>1000</v>
      </c>
      <c r="U43" s="154">
        <f t="shared" si="9"/>
        <v>0</v>
      </c>
      <c r="V43" s="84">
        <f t="shared" si="10"/>
      </c>
      <c r="W43" s="84">
        <f t="shared" si="11"/>
      </c>
      <c r="X43" s="154">
        <f t="shared" si="12"/>
      </c>
      <c r="Y43" s="154">
        <f t="shared" si="13"/>
      </c>
      <c r="Z43" s="53" t="str">
        <f>IF(COUNTIF($C$4:$C$208,C43)&gt;1,"X"," ")</f>
        <v> </v>
      </c>
      <c r="AA43" s="89">
        <f>IF(COUNTIF($B$4:$B$208,B43)&gt;1,"T",B43)</f>
        <v>0</v>
      </c>
      <c r="AB43" s="52">
        <v>33</v>
      </c>
      <c r="AC43" s="65">
        <f>'PRIX D EQUIPE'!B37</f>
        <v>0</v>
      </c>
      <c r="AD43" s="155">
        <f>IF($AC43="",1000,(IF(ISNA(VLOOKUP($AC43,$J$4:$M$208,2,FALSE)),1000,VLOOKUP($AC43,$J$4:$M$208,2,FALSE))))</f>
        <v>1000</v>
      </c>
      <c r="AE43" s="156">
        <f>IF($AC43="",1000,(IF(ISNA(VLOOKUP($AC43,$J$4:$M$208,3,FALSE)),1000,VLOOKUP($AC43,$J$4:$M$208,3,FALSE))))</f>
        <v>0</v>
      </c>
      <c r="AF43" s="155">
        <f>IF($AC43="",1000,(IF(ISNA(VLOOKUP($AC43,$P$4:$R$208,2,FALSE)),1000,VLOOKUP($AC43,$P$4:$R$208,2,FALSE))))</f>
        <v>1000</v>
      </c>
      <c r="AG43" s="156">
        <f>IF($AC43="",1000,(IF(ISNA(VLOOKUP($AC43,$P$4:$R$208,3,FALSE)),1000,VLOOKUP($AC43,$P$4:$R$208,3,FALSE))))</f>
        <v>1000</v>
      </c>
      <c r="AH43" s="155">
        <f>IF($AC43="",1000,(IF(ISNA(VLOOKUP($AC43,$W$4:$Y$208,2,FALSE)),1000,VLOOKUP($AC43,$W$4:$Y$208,2,FALSE))))</f>
        <v>1000</v>
      </c>
      <c r="AI43" s="156">
        <f>IF($AC43="",1000,(IF(ISNA(VLOOKUP($AC43,$W$4:$Y$208,3,FALSE)),1000,VLOOKUP($AC43,$W$4:$Y$208,3,FALSE))))</f>
        <v>1000</v>
      </c>
      <c r="AJ43" s="66" t="str">
        <f t="shared" si="16"/>
        <v> </v>
      </c>
      <c r="AK43" s="157" t="str">
        <f t="shared" si="17"/>
        <v> </v>
      </c>
    </row>
    <row r="44" spans="1:37" ht="15">
      <c r="A44" s="74">
        <f>IF(B44&lt;1,1000,(IF(AA44=B44,B44,(20100-SUM($AA$4:$AA$208))/(COUNTIF($AA$4:$AA$208,"T")))))</f>
        <v>103.91666666666667</v>
      </c>
      <c r="B44" s="63">
        <v>1</v>
      </c>
      <c r="C44" s="12">
        <v>10</v>
      </c>
      <c r="D44" s="37" t="str">
        <f>IF(C44&gt;0,CONCATENATE((VLOOKUP($C44,Inscription!$A$12:$G$211,3,FALSE)),"   ",(VLOOKUP($C44,Inscription!$A$12:$G$211,4,FALSE)))," ")</f>
        <v>BEKHADDA   Kais</v>
      </c>
      <c r="E44" s="38"/>
      <c r="F44" s="42" t="str">
        <f>IF(C44&gt;0,(VLOOKUP($C44,Inscription!$A$12:$G$211,5,FALSE))," ")</f>
        <v>ASPTT Troyes</v>
      </c>
      <c r="G44" s="7" t="str">
        <f>IF(C44&gt;0,(VLOOKUP($C44,Inscription!$A$12:$G$211,7,FALSE))," ")</f>
        <v>46 10 009 0279</v>
      </c>
      <c r="H44" s="42" t="str">
        <f>LEFT(IF(C44&gt;0,(VLOOKUP($C44,Inscription!$A$12:$G$211,6,FALSE))," "),8)</f>
        <v>Min.</v>
      </c>
      <c r="I44" s="70">
        <f t="shared" si="0"/>
        <v>0</v>
      </c>
      <c r="J44" s="154" t="str">
        <f>IF(COUNTIF($F$4:$F44,$F44)&lt;2,$F44," ")</f>
        <v> </v>
      </c>
      <c r="K44" s="154">
        <f t="shared" si="1"/>
      </c>
      <c r="L44" s="154">
        <f t="shared" si="2"/>
      </c>
      <c r="M44" s="154" t="str">
        <f>IF(COUNTIF($F$4:$F44,$F44)&lt;3,$F44," ")</f>
        <v>ASPTT Troyes</v>
      </c>
      <c r="N44" s="154">
        <f t="shared" si="3"/>
        <v>103.91666666666667</v>
      </c>
      <c r="O44" s="154">
        <f t="shared" si="4"/>
        <v>0</v>
      </c>
      <c r="P44" s="84" t="str">
        <f t="shared" si="5"/>
        <v>ASPTT Troyes</v>
      </c>
      <c r="Q44" s="84">
        <f t="shared" si="6"/>
        <v>103.91666666666667</v>
      </c>
      <c r="R44" s="84">
        <f t="shared" si="7"/>
        <v>0</v>
      </c>
      <c r="S44" s="154" t="str">
        <f>IF(COUNTIF($F$4:$F44,J44)&lt;4,$F44," ")</f>
        <v>ASPTT Troyes</v>
      </c>
      <c r="T44" s="154">
        <f t="shared" si="8"/>
        <v>103.91666666666667</v>
      </c>
      <c r="U44" s="154">
        <f t="shared" si="9"/>
        <v>0</v>
      </c>
      <c r="V44" s="84" t="str">
        <f t="shared" si="10"/>
        <v>ASPTT Troyes</v>
      </c>
      <c r="W44" s="84">
        <f t="shared" si="11"/>
      </c>
      <c r="X44" s="154">
        <f t="shared" si="12"/>
      </c>
      <c r="Y44" s="154">
        <f t="shared" si="13"/>
      </c>
      <c r="Z44" s="53" t="str">
        <f>IF(COUNTIF($C$4:$C$208,C44)&gt;1,"X"," ")</f>
        <v> </v>
      </c>
      <c r="AA44" s="89" t="str">
        <f>IF(COUNTIF($B$4:$B$208,B44)&gt;1,"T",B44)</f>
        <v>T</v>
      </c>
      <c r="AB44" s="52">
        <v>34</v>
      </c>
      <c r="AC44" s="65">
        <f>'PRIX D EQUIPE'!B38</f>
        <v>0</v>
      </c>
      <c r="AD44" s="155">
        <f>IF($AC44="",1000,(IF(ISNA(VLOOKUP($AC44,$J$4:$M$208,2,FALSE)),1000,VLOOKUP($AC44,$J$4:$M$208,2,FALSE))))</f>
        <v>1000</v>
      </c>
      <c r="AE44" s="156">
        <f>IF($AC44="",1000,(IF(ISNA(VLOOKUP($AC44,$J$4:$M$208,3,FALSE)),1000,VLOOKUP($AC44,$J$4:$M$208,3,FALSE))))</f>
        <v>0</v>
      </c>
      <c r="AF44" s="155">
        <f>IF($AC44="",1000,(IF(ISNA(VLOOKUP($AC44,$P$4:$R$208,2,FALSE)),1000,VLOOKUP($AC44,$P$4:$R$208,2,FALSE))))</f>
        <v>1000</v>
      </c>
      <c r="AG44" s="156">
        <f>IF($AC44="",1000,(IF(ISNA(VLOOKUP($AC44,$P$4:$R$208,3,FALSE)),1000,VLOOKUP($AC44,$P$4:$R$208,3,FALSE))))</f>
        <v>1000</v>
      </c>
      <c r="AH44" s="155">
        <f>IF($AC44="",1000,(IF(ISNA(VLOOKUP($AC44,$W$4:$Y$208,2,FALSE)),1000,VLOOKUP($AC44,$W$4:$Y$208,2,FALSE))))</f>
        <v>1000</v>
      </c>
      <c r="AI44" s="156">
        <f>IF($AC44="",1000,(IF(ISNA(VLOOKUP($AC44,$W$4:$Y$208,3,FALSE)),1000,VLOOKUP($AC44,$W$4:$Y$208,3,FALSE))))</f>
        <v>1000</v>
      </c>
      <c r="AJ44" s="66" t="str">
        <f t="shared" si="16"/>
        <v> </v>
      </c>
      <c r="AK44" s="157" t="str">
        <f t="shared" si="17"/>
        <v> </v>
      </c>
    </row>
    <row r="45" spans="1:37" ht="15">
      <c r="A45" s="74">
        <f>IF(B45&lt;1,1000,(IF(AA45=B45,B45,(20100-SUM($AA$4:$AA$208))/(COUNTIF($AA$4:$AA$208,"T")))))</f>
        <v>103.91666666666667</v>
      </c>
      <c r="B45" s="63">
        <v>2</v>
      </c>
      <c r="C45" s="12">
        <v>2</v>
      </c>
      <c r="D45" s="37" t="str">
        <f>IF(C45&gt;0,CONCATENATE((VLOOKUP($C45,Inscription!$A$12:$G$211,3,FALSE)),"   ",(VLOOKUP($C45,Inscription!$A$12:$G$211,4,FALSE)))," ")</f>
        <v>PAPIN   Nathan</v>
      </c>
      <c r="E45" s="38"/>
      <c r="F45" s="42" t="str">
        <f>IF(C45&gt;0,(VLOOKUP($C45,Inscription!$A$12:$G$211,5,FALSE))," ")</f>
        <v>ASPTT Auxerre</v>
      </c>
      <c r="G45" s="7" t="str">
        <f>IF(C45&gt;0,(VLOOKUP($C45,Inscription!$A$12:$G$211,7,FALSE))," ")</f>
        <v>42 89 004 0100</v>
      </c>
      <c r="H45" s="42" t="str">
        <f>LEFT(IF(C45&gt;0,(VLOOKUP($C45,Inscription!$A$12:$G$211,6,FALSE))," "),8)</f>
        <v>Min.</v>
      </c>
      <c r="I45" s="70">
        <f t="shared" si="0"/>
        <v>0</v>
      </c>
      <c r="J45" s="154" t="str">
        <f>IF(COUNTIF($F$4:$F45,$F45)&lt;2,$F45," ")</f>
        <v> </v>
      </c>
      <c r="K45" s="154">
        <f t="shared" si="1"/>
      </c>
      <c r="L45" s="154">
        <f t="shared" si="2"/>
      </c>
      <c r="M45" s="154" t="str">
        <f>IF(COUNTIF($F$4:$F45,$F45)&lt;3,$F45," ")</f>
        <v> </v>
      </c>
      <c r="N45" s="154">
        <f t="shared" si="3"/>
      </c>
      <c r="O45" s="154">
        <f t="shared" si="4"/>
      </c>
      <c r="P45" s="84">
        <f t="shared" si="5"/>
      </c>
      <c r="Q45" s="84">
        <f t="shared" si="6"/>
        <v>1000</v>
      </c>
      <c r="R45" s="84">
        <f t="shared" si="7"/>
        <v>1000</v>
      </c>
      <c r="S45" s="154" t="str">
        <f>IF(COUNTIF($F$4:$F45,J45)&lt;4,$F45," ")</f>
        <v>ASPTT Auxerre</v>
      </c>
      <c r="T45" s="154">
        <f t="shared" si="8"/>
        <v>103.91666666666667</v>
      </c>
      <c r="U45" s="154">
        <f t="shared" si="9"/>
        <v>0</v>
      </c>
      <c r="V45" s="84" t="str">
        <f t="shared" si="10"/>
        <v>ASPTT Auxerre</v>
      </c>
      <c r="W45" s="84" t="str">
        <f t="shared" si="11"/>
        <v>ASPTT Auxerre</v>
      </c>
      <c r="X45" s="154">
        <f t="shared" si="12"/>
        <v>103.91666666666667</v>
      </c>
      <c r="Y45" s="154">
        <f t="shared" si="13"/>
        <v>0</v>
      </c>
      <c r="Z45" s="53" t="str">
        <f>IF(COUNTIF($C$4:$C$208,C45)&gt;1,"X"," ")</f>
        <v> </v>
      </c>
      <c r="AA45" s="89" t="str">
        <f>IF(COUNTIF($B$4:$B$208,B45)&gt;1,"T",B45)</f>
        <v>T</v>
      </c>
      <c r="AB45" s="52">
        <v>35</v>
      </c>
      <c r="AC45" s="65">
        <f>'PRIX D EQUIPE'!B39</f>
        <v>0</v>
      </c>
      <c r="AD45" s="155">
        <f>IF($AC45="",1000,(IF(ISNA(VLOOKUP($AC45,$J$4:$M$208,2,FALSE)),1000,VLOOKUP($AC45,$J$4:$M$208,2,FALSE))))</f>
        <v>1000</v>
      </c>
      <c r="AE45" s="156">
        <f>IF($AC45="",1000,(IF(ISNA(VLOOKUP($AC45,$J$4:$M$208,3,FALSE)),1000,VLOOKUP($AC45,$J$4:$M$208,3,FALSE))))</f>
        <v>0</v>
      </c>
      <c r="AF45" s="155">
        <f>IF($AC45="",1000,(IF(ISNA(VLOOKUP($AC45,$P$4:$R$208,2,FALSE)),1000,VLOOKUP($AC45,$P$4:$R$208,2,FALSE))))</f>
        <v>1000</v>
      </c>
      <c r="AG45" s="156">
        <f>IF($AC45="",1000,(IF(ISNA(VLOOKUP($AC45,$P$4:$R$208,3,FALSE)),1000,VLOOKUP($AC45,$P$4:$R$208,3,FALSE))))</f>
        <v>1000</v>
      </c>
      <c r="AH45" s="155">
        <f>IF($AC45="",1000,(IF(ISNA(VLOOKUP($AC45,$W$4:$Y$208,2,FALSE)),1000,VLOOKUP($AC45,$W$4:$Y$208,2,FALSE))))</f>
        <v>1000</v>
      </c>
      <c r="AI45" s="156">
        <f>IF($AC45="",1000,(IF(ISNA(VLOOKUP($AC45,$W$4:$Y$208,3,FALSE)),1000,VLOOKUP($AC45,$W$4:$Y$208,3,FALSE))))</f>
        <v>1000</v>
      </c>
      <c r="AJ45" s="66" t="str">
        <f t="shared" si="16"/>
        <v> </v>
      </c>
      <c r="AK45" s="157" t="str">
        <f t="shared" si="17"/>
        <v> </v>
      </c>
    </row>
    <row r="46" spans="1:27" ht="15">
      <c r="A46" s="74">
        <f>IF(B46&lt;1,1000,(IF(AA46=B46,B46,(20100-SUM($AA$4:$AA$208))/(COUNTIF($AA$4:$AA$208,"T")))))</f>
        <v>103.91666666666667</v>
      </c>
      <c r="B46" s="63">
        <v>3</v>
      </c>
      <c r="C46" s="12">
        <v>8</v>
      </c>
      <c r="D46" s="37" t="str">
        <f>IF(C46&gt;0,CONCATENATE((VLOOKUP($C46,Inscription!$A$12:$G$211,3,FALSE)),"   ",(VLOOKUP($C46,Inscription!$A$12:$G$211,4,FALSE)))," ")</f>
        <v>GEORGES   Kyliann</v>
      </c>
      <c r="E46" s="38"/>
      <c r="F46" s="42" t="str">
        <f>IF(C46&gt;0,(VLOOKUP($C46,Inscription!$A$12:$G$211,5,FALSE))," ")</f>
        <v>PAC Avallon</v>
      </c>
      <c r="G46" s="7" t="str">
        <f>IF(C46&gt;0,(VLOOKUP($C46,Inscription!$A$12:$G$211,7,FALSE))," ")</f>
        <v>42 89 104 0025</v>
      </c>
      <c r="H46" s="42" t="str">
        <f>LEFT(IF(C46&gt;0,(VLOOKUP($C46,Inscription!$A$12:$G$211,6,FALSE))," "),8)</f>
        <v>Min.</v>
      </c>
      <c r="I46" s="70">
        <f t="shared" si="0"/>
        <v>0</v>
      </c>
      <c r="J46" s="154" t="str">
        <f>IF(COUNTIF($F$4:$F46,$F46)&lt;2,$F46," ")</f>
        <v> </v>
      </c>
      <c r="K46" s="154">
        <f t="shared" si="1"/>
      </c>
      <c r="L46" s="154">
        <f t="shared" si="2"/>
      </c>
      <c r="M46" s="154" t="str">
        <f>IF(COUNTIF($F$4:$F46,$F46)&lt;3,$F46," ")</f>
        <v> </v>
      </c>
      <c r="N46" s="154">
        <f t="shared" si="3"/>
      </c>
      <c r="O46" s="154">
        <f t="shared" si="4"/>
      </c>
      <c r="P46" s="84">
        <f t="shared" si="5"/>
      </c>
      <c r="Q46" s="84">
        <f t="shared" si="6"/>
        <v>1000</v>
      </c>
      <c r="R46" s="84">
        <f t="shared" si="7"/>
        <v>1000</v>
      </c>
      <c r="S46" s="154" t="str">
        <f>IF(COUNTIF($F$4:$F46,J46)&lt;4,$F46," ")</f>
        <v>PAC Avallon</v>
      </c>
      <c r="T46" s="154">
        <f t="shared" si="8"/>
        <v>103.91666666666667</v>
      </c>
      <c r="U46" s="154">
        <f t="shared" si="9"/>
        <v>0</v>
      </c>
      <c r="V46" s="84" t="str">
        <f t="shared" si="10"/>
        <v>PAC Avallon</v>
      </c>
      <c r="W46" s="84" t="str">
        <f t="shared" si="11"/>
        <v>PAC Avallon</v>
      </c>
      <c r="X46" s="154">
        <f t="shared" si="12"/>
        <v>103.91666666666667</v>
      </c>
      <c r="Y46" s="154">
        <f t="shared" si="13"/>
        <v>0</v>
      </c>
      <c r="Z46" s="53" t="str">
        <f>IF(COUNTIF($C$4:$C$208,C46)&gt;1,"X"," ")</f>
        <v> </v>
      </c>
      <c r="AA46" s="89" t="str">
        <f>IF(COUNTIF($B$4:$B$208,B46)&gt;1,"T",B46)</f>
        <v>T</v>
      </c>
    </row>
    <row r="47" spans="1:27" ht="15">
      <c r="A47" s="74">
        <f>IF(B47&lt;1,1000,(IF(AA47=B47,B47,(20100-SUM($AA$4:$AA$208))/(COUNTIF($AA$4:$AA$208,"T")))))</f>
        <v>103.91666666666667</v>
      </c>
      <c r="B47" s="63">
        <v>4</v>
      </c>
      <c r="C47" s="12">
        <v>12</v>
      </c>
      <c r="D47" s="37" t="str">
        <f>IF(C47&gt;0,CONCATENATE((VLOOKUP($C47,Inscription!$A$12:$G$211,3,FALSE)),"   ",(VLOOKUP($C47,Inscription!$A$12:$G$211,4,FALSE)))," ")</f>
        <v>CORNU    Jules</v>
      </c>
      <c r="E47" s="38"/>
      <c r="F47" s="42" t="str">
        <f>IF(C47&gt;0,(VLOOKUP($C47,Inscription!$A$12:$G$211,5,FALSE))," ")</f>
        <v>VTT GIF</v>
      </c>
      <c r="G47" s="7" t="str">
        <f>IF(C47&gt;0,(VLOOKUP($C47,Inscription!$A$12:$G$211,7,FALSE))," ")</f>
        <v>48913330069</v>
      </c>
      <c r="H47" s="42" t="str">
        <f>LEFT(IF(C47&gt;0,(VLOOKUP($C47,Inscription!$A$12:$G$211,6,FALSE))," "),8)</f>
        <v>Min.</v>
      </c>
      <c r="I47" s="70">
        <f t="shared" si="0"/>
        <v>0</v>
      </c>
      <c r="J47" s="154" t="str">
        <f>IF(COUNTIF($F$4:$F47,$F47)&lt;2,$F47," ")</f>
        <v>VTT GIF</v>
      </c>
      <c r="K47" s="154">
        <f t="shared" si="1"/>
        <v>103.91666666666667</v>
      </c>
      <c r="L47" s="154">
        <f t="shared" si="2"/>
        <v>0</v>
      </c>
      <c r="M47" s="154" t="str">
        <f>IF(COUNTIF($F$4:$F47,$F47)&lt;3,$F47," ")</f>
        <v>VTT GIF</v>
      </c>
      <c r="N47" s="154">
        <f t="shared" si="3"/>
        <v>103.91666666666667</v>
      </c>
      <c r="O47" s="154">
        <f t="shared" si="4"/>
        <v>0</v>
      </c>
      <c r="P47" s="84">
        <f t="shared" si="5"/>
      </c>
      <c r="Q47" s="84">
        <f t="shared" si="6"/>
        <v>1000</v>
      </c>
      <c r="R47" s="84">
        <f t="shared" si="7"/>
        <v>1000</v>
      </c>
      <c r="S47" s="154" t="str">
        <f>IF(COUNTIF($F$4:$F47,J47)&lt;4,$F47," ")</f>
        <v>VTT GIF</v>
      </c>
      <c r="T47" s="154">
        <f t="shared" si="8"/>
        <v>103.91666666666667</v>
      </c>
      <c r="U47" s="154">
        <f t="shared" si="9"/>
        <v>0</v>
      </c>
      <c r="V47" s="84">
        <f t="shared" si="10"/>
      </c>
      <c r="W47" s="84">
        <f t="shared" si="11"/>
      </c>
      <c r="X47" s="154">
        <f t="shared" si="12"/>
      </c>
      <c r="Y47" s="154">
        <f t="shared" si="13"/>
      </c>
      <c r="Z47" s="53" t="str">
        <f>IF(COUNTIF($C$4:$C$208,C47)&gt;1,"X"," ")</f>
        <v> </v>
      </c>
      <c r="AA47" s="89" t="str">
        <f>IF(COUNTIF($B$4:$B$208,B47)&gt;1,"T",B47)</f>
        <v>T</v>
      </c>
    </row>
    <row r="48" spans="1:31" ht="18">
      <c r="A48" s="74">
        <f>IF(B48&lt;1,1000,(IF(AA48=B48,B48,(20100-SUM($AA$4:$AA$208))/(COUNTIF($AA$4:$AA$208,"T")))))</f>
        <v>103.91666666666667</v>
      </c>
      <c r="B48" s="63">
        <v>5</v>
      </c>
      <c r="C48" s="12">
        <v>4</v>
      </c>
      <c r="D48" s="37" t="str">
        <f>IF(C48&gt;0,CONCATENATE((VLOOKUP($C48,Inscription!$A$12:$G$211,3,FALSE)),"   ",(VLOOKUP($C48,Inscription!$A$12:$G$211,4,FALSE)))," ")</f>
        <v>AUBERT   Luca</v>
      </c>
      <c r="E48" s="38"/>
      <c r="F48" s="42" t="str">
        <f>IF(C48&gt;0,(VLOOKUP($C48,Inscription!$A$12:$G$211,5,FALSE))," ")</f>
        <v>V C D'Auxerre</v>
      </c>
      <c r="G48" s="7" t="str">
        <f>IF(C48&gt;0,(VLOOKUP($C48,Inscription!$A$12:$G$211,7,FALSE))," ")</f>
        <v>42 89 045 0052</v>
      </c>
      <c r="H48" s="42" t="str">
        <f>LEFT(IF(C48&gt;0,(VLOOKUP($C48,Inscription!$A$12:$G$211,6,FALSE))," "),8)</f>
        <v>Min.</v>
      </c>
      <c r="I48" s="70">
        <f t="shared" si="0"/>
        <v>0</v>
      </c>
      <c r="J48" s="154" t="str">
        <f>IF(COUNTIF($F$4:$F48,$F48)&lt;2,$F48," ")</f>
        <v> </v>
      </c>
      <c r="K48" s="154">
        <f t="shared" si="1"/>
      </c>
      <c r="L48" s="154">
        <f t="shared" si="2"/>
      </c>
      <c r="M48" s="154" t="str">
        <f>IF(COUNTIF($F$4:$F48,$F48)&lt;3,$F48," ")</f>
        <v> </v>
      </c>
      <c r="N48" s="154">
        <f t="shared" si="3"/>
      </c>
      <c r="O48" s="154">
        <f t="shared" si="4"/>
      </c>
      <c r="P48" s="84">
        <f t="shared" si="5"/>
      </c>
      <c r="Q48" s="84">
        <f t="shared" si="6"/>
        <v>1000</v>
      </c>
      <c r="R48" s="84">
        <f t="shared" si="7"/>
        <v>1000</v>
      </c>
      <c r="S48" s="154" t="str">
        <f>IF(COUNTIF($F$4:$F48,J48)&lt;4,$F48," ")</f>
        <v>V C D'Auxerre</v>
      </c>
      <c r="T48" s="154">
        <f t="shared" si="8"/>
        <v>103.91666666666667</v>
      </c>
      <c r="U48" s="154">
        <f t="shared" si="9"/>
        <v>0</v>
      </c>
      <c r="V48" s="84" t="str">
        <f t="shared" si="10"/>
        <v>V C D'Auxerre</v>
      </c>
      <c r="W48" s="84" t="str">
        <f t="shared" si="11"/>
        <v>V C D'Auxerre</v>
      </c>
      <c r="X48" s="154">
        <f t="shared" si="12"/>
        <v>103.91666666666667</v>
      </c>
      <c r="Y48" s="154">
        <f t="shared" si="13"/>
        <v>0</v>
      </c>
      <c r="Z48" s="53" t="str">
        <f>IF(COUNTIF($C$4:$C$208,C48)&gt;1,"X"," ")</f>
        <v> </v>
      </c>
      <c r="AA48" s="89" t="str">
        <f>IF(COUNTIF($B$4:$B$208,B48)&gt;1,"T",B48)</f>
        <v>T</v>
      </c>
      <c r="AD48" s="58" t="s">
        <v>15</v>
      </c>
      <c r="AE48" s="58"/>
    </row>
    <row r="49" spans="1:27" ht="15">
      <c r="A49" s="74">
        <f>IF(B49&lt;1,1000,(IF(AA49=B49,B49,(20100-SUM($AA$4:$AA$208))/(COUNTIF($AA$4:$AA$208,"T")))))</f>
        <v>103.91666666666667</v>
      </c>
      <c r="B49" s="63">
        <v>6</v>
      </c>
      <c r="C49" s="12">
        <v>3</v>
      </c>
      <c r="D49" s="37" t="str">
        <f>IF(C49&gt;0,CONCATENATE((VLOOKUP($C49,Inscription!$A$12:$G$211,3,FALSE)),"   ",(VLOOKUP($C49,Inscription!$A$12:$G$211,4,FALSE)))," ")</f>
        <v>RAIMBAULT   Ivann</v>
      </c>
      <c r="E49" s="38"/>
      <c r="F49" s="42" t="str">
        <f>IF(C49&gt;0,(VLOOKUP($C49,Inscription!$A$12:$G$211,5,FALSE))," ")</f>
        <v>ASPTT Auxerre</v>
      </c>
      <c r="G49" s="7" t="str">
        <f>IF(C49&gt;0,(VLOOKUP($C49,Inscription!$A$12:$G$211,7,FALSE))," ")</f>
        <v>42 89 004 0099</v>
      </c>
      <c r="H49" s="42" t="str">
        <f>LEFT(IF(C49&gt;0,(VLOOKUP($C49,Inscription!$A$12:$G$211,6,FALSE))," "),8)</f>
        <v>Min.</v>
      </c>
      <c r="I49" s="70">
        <f t="shared" si="0"/>
        <v>0</v>
      </c>
      <c r="J49" s="154" t="str">
        <f>IF(COUNTIF($F$4:$F49,$F49)&lt;2,$F49," ")</f>
        <v> </v>
      </c>
      <c r="K49" s="154">
        <f t="shared" si="1"/>
      </c>
      <c r="L49" s="154">
        <f t="shared" si="2"/>
      </c>
      <c r="M49" s="154" t="str">
        <f>IF(COUNTIF($F$4:$F49,$F49)&lt;3,$F49," ")</f>
        <v> </v>
      </c>
      <c r="N49" s="154">
        <f t="shared" si="3"/>
      </c>
      <c r="O49" s="154">
        <f t="shared" si="4"/>
      </c>
      <c r="P49" s="84">
        <f t="shared" si="5"/>
      </c>
      <c r="Q49" s="84">
        <f t="shared" si="6"/>
        <v>1000</v>
      </c>
      <c r="R49" s="84">
        <f t="shared" si="7"/>
        <v>1000</v>
      </c>
      <c r="S49" s="154" t="str">
        <f>IF(COUNTIF($F$4:$F49,J49)&lt;4,$F49," ")</f>
        <v>ASPTT Auxerre</v>
      </c>
      <c r="T49" s="154">
        <f t="shared" si="8"/>
        <v>103.91666666666667</v>
      </c>
      <c r="U49" s="154">
        <f t="shared" si="9"/>
        <v>0</v>
      </c>
      <c r="V49" s="84" t="str">
        <f t="shared" si="10"/>
        <v>ASPTT Auxerre</v>
      </c>
      <c r="W49" s="84" t="str">
        <f t="shared" si="11"/>
        <v>ASPTT Auxerre</v>
      </c>
      <c r="X49" s="154">
        <f t="shared" si="12"/>
        <v>103.91666666666667</v>
      </c>
      <c r="Y49" s="154">
        <f t="shared" si="13"/>
        <v>0</v>
      </c>
      <c r="Z49" s="53" t="str">
        <f>IF(COUNTIF($C$4:$C$208,C49)&gt;1,"X"," ")</f>
        <v> </v>
      </c>
      <c r="AA49" s="89" t="str">
        <f>IF(COUNTIF($B$4:$B$208,B49)&gt;1,"T",B49)</f>
        <v>T</v>
      </c>
    </row>
    <row r="50" spans="1:27" ht="15">
      <c r="A50" s="74">
        <f>IF(B50&lt;1,1000,(IF(AA50=B50,B50,(20100-SUM($AA$4:$AA$208))/(COUNTIF($AA$4:$AA$208,"T")))))</f>
        <v>103.91666666666667</v>
      </c>
      <c r="B50" s="63">
        <v>7</v>
      </c>
      <c r="C50" s="12">
        <v>5</v>
      </c>
      <c r="D50" s="37" t="str">
        <f>IF(C50&gt;0,CONCATENATE((VLOOKUP($C50,Inscription!$A$12:$G$211,3,FALSE)),"   ",(VLOOKUP($C50,Inscription!$A$12:$G$211,4,FALSE)))," ")</f>
        <v>NICAISE    Simon</v>
      </c>
      <c r="E50" s="38"/>
      <c r="F50" s="42" t="str">
        <f>IF(C50&gt;0,(VLOOKUP($C50,Inscription!$A$12:$G$211,5,FALSE))," ")</f>
        <v>V C D'Auxerre</v>
      </c>
      <c r="G50" s="7" t="str">
        <f>IF(C50&gt;0,(VLOOKUP($C50,Inscription!$A$12:$G$211,7,FALSE))," ")</f>
        <v>42 89 045 0049</v>
      </c>
      <c r="H50" s="42" t="str">
        <f>LEFT(IF(C50&gt;0,(VLOOKUP($C50,Inscription!$A$12:$G$211,6,FALSE))," "),8)</f>
        <v>Min.</v>
      </c>
      <c r="I50" s="70">
        <f t="shared" si="0"/>
        <v>0</v>
      </c>
      <c r="J50" s="154" t="str">
        <f>IF(COUNTIF($F$4:$F50,$F50)&lt;2,$F50," ")</f>
        <v> </v>
      </c>
      <c r="K50" s="154">
        <f t="shared" si="1"/>
      </c>
      <c r="L50" s="154">
        <f t="shared" si="2"/>
      </c>
      <c r="M50" s="154" t="str">
        <f>IF(COUNTIF($F$4:$F50,$F50)&lt;3,$F50," ")</f>
        <v> </v>
      </c>
      <c r="N50" s="154">
        <f t="shared" si="3"/>
      </c>
      <c r="O50" s="154">
        <f t="shared" si="4"/>
      </c>
      <c r="P50" s="84">
        <f t="shared" si="5"/>
      </c>
      <c r="Q50" s="84">
        <f t="shared" si="6"/>
        <v>1000</v>
      </c>
      <c r="R50" s="84">
        <f t="shared" si="7"/>
        <v>1000</v>
      </c>
      <c r="S50" s="154" t="str">
        <f>IF(COUNTIF($F$4:$F50,J50)&lt;4,$F50," ")</f>
        <v>V C D'Auxerre</v>
      </c>
      <c r="T50" s="154">
        <f t="shared" si="8"/>
        <v>103.91666666666667</v>
      </c>
      <c r="U50" s="154">
        <f t="shared" si="9"/>
        <v>0</v>
      </c>
      <c r="V50" s="84" t="str">
        <f t="shared" si="10"/>
        <v>V C D'Auxerre</v>
      </c>
      <c r="W50" s="84" t="str">
        <f t="shared" si="11"/>
        <v>V C D'Auxerre</v>
      </c>
      <c r="X50" s="154">
        <f t="shared" si="12"/>
        <v>103.91666666666667</v>
      </c>
      <c r="Y50" s="154">
        <f t="shared" si="13"/>
        <v>0</v>
      </c>
      <c r="Z50" s="53" t="str">
        <f>IF(COUNTIF($C$4:$C$208,C50)&gt;1,"X"," ")</f>
        <v> </v>
      </c>
      <c r="AA50" s="89" t="str">
        <f>IF(COUNTIF($B$4:$B$208,B50)&gt;1,"T",B50)</f>
        <v>T</v>
      </c>
    </row>
    <row r="51" spans="1:37" ht="15">
      <c r="A51" s="74">
        <f>IF(B51&lt;1,1000,(IF(AA51=B51,B51,(20100-SUM($AA$4:$AA$208))/(COUNTIF($AA$4:$AA$208,"T")))))</f>
        <v>103.91666666666667</v>
      </c>
      <c r="B51" s="63">
        <v>8</v>
      </c>
      <c r="C51" s="12">
        <v>9</v>
      </c>
      <c r="D51" s="37" t="str">
        <f>IF(C51&gt;0,CONCATENATE((VLOOKUP($C51,Inscription!$A$12:$G$211,3,FALSE)),"   ",(VLOOKUP($C51,Inscription!$A$12:$G$211,4,FALSE)))," ")</f>
        <v>JEULIN   Alexis</v>
      </c>
      <c r="E51" s="38"/>
      <c r="F51" s="42" t="str">
        <f>IF(C51&gt;0,(VLOOKUP($C51,Inscription!$A$12:$G$211,5,FALSE))," ")</f>
        <v>VC du Senonais</v>
      </c>
      <c r="G51" s="7" t="str">
        <f>IF(C51&gt;0,(VLOOKUP($C51,Inscription!$A$12:$G$211,7,FALSE))," ")</f>
        <v>42 89 105 0143</v>
      </c>
      <c r="H51" s="42" t="str">
        <f>LEFT(IF(C51&gt;0,(VLOOKUP($C51,Inscription!$A$12:$G$211,6,FALSE))," "),8)</f>
        <v>Min.</v>
      </c>
      <c r="I51" s="70">
        <f t="shared" si="0"/>
        <v>0</v>
      </c>
      <c r="J51" s="154" t="str">
        <f>IF(COUNTIF($F$4:$F51,$F51)&lt;2,$F51," ")</f>
        <v> </v>
      </c>
      <c r="K51" s="154">
        <f t="shared" si="1"/>
      </c>
      <c r="L51" s="154">
        <f t="shared" si="2"/>
      </c>
      <c r="M51" s="154" t="str">
        <f>IF(COUNTIF($F$4:$F51,$F51)&lt;3,$F51," ")</f>
        <v>VC du Senonais</v>
      </c>
      <c r="N51" s="154">
        <f t="shared" si="3"/>
        <v>103.91666666666667</v>
      </c>
      <c r="O51" s="154">
        <f t="shared" si="4"/>
        <v>0</v>
      </c>
      <c r="P51" s="84" t="str">
        <f t="shared" si="5"/>
        <v>VC du Senonais</v>
      </c>
      <c r="Q51" s="84">
        <f t="shared" si="6"/>
        <v>103.91666666666667</v>
      </c>
      <c r="R51" s="84">
        <f t="shared" si="7"/>
        <v>0</v>
      </c>
      <c r="S51" s="154" t="str">
        <f>IF(COUNTIF($F$4:$F51,J51)&lt;4,$F51," ")</f>
        <v>VC du Senonais</v>
      </c>
      <c r="T51" s="154">
        <f t="shared" si="8"/>
        <v>103.91666666666667</v>
      </c>
      <c r="U51" s="154">
        <f t="shared" si="9"/>
        <v>0</v>
      </c>
      <c r="V51" s="84" t="str">
        <f t="shared" si="10"/>
        <v>VC du Senonais</v>
      </c>
      <c r="W51" s="84">
        <f t="shared" si="11"/>
      </c>
      <c r="X51" s="154">
        <f t="shared" si="12"/>
      </c>
      <c r="Y51" s="154">
        <f t="shared" si="13"/>
      </c>
      <c r="Z51" s="53" t="str">
        <f>IF(COUNTIF($C$4:$C$208,C51)&gt;1,"X"," ")</f>
        <v> </v>
      </c>
      <c r="AA51" s="89" t="str">
        <f>IF(COUNTIF($B$4:$B$208,B51)&gt;1,"T",B51)</f>
        <v>T</v>
      </c>
      <c r="AB51" s="1">
        <v>1</v>
      </c>
      <c r="AC51" s="65">
        <v>0</v>
      </c>
      <c r="AD51" s="155">
        <v>1000</v>
      </c>
      <c r="AE51" s="156">
        <v>1000</v>
      </c>
      <c r="AF51" s="155">
        <v>1000</v>
      </c>
      <c r="AG51" s="156">
        <v>1000</v>
      </c>
      <c r="AH51" s="155">
        <v>1000</v>
      </c>
      <c r="AI51" s="156">
        <v>1000</v>
      </c>
      <c r="AJ51" s="66" t="str">
        <f aca="true" t="shared" si="18" ref="AJ51:AJ84">IF(AC51=" "," ",IF($AC51&gt;0,SUM(AD51+AF51+AH51)," "))</f>
        <v> </v>
      </c>
      <c r="AK51" s="157" t="str">
        <f aca="true" t="shared" si="19" ref="AK51:AK84">IF(AC51=" "," ",IF($AC51&gt;0,SUM(AE51+AG51+AI51)," "))</f>
        <v> </v>
      </c>
    </row>
    <row r="52" spans="1:37" ht="15">
      <c r="A52" s="74">
        <f>IF(B52&lt;1,1000,(IF(AA52=B52,B52,(20100-SUM($AA$4:$AA$208))/(COUNTIF($AA$4:$AA$208,"T")))))</f>
        <v>103.91666666666667</v>
      </c>
      <c r="B52" s="63">
        <v>9</v>
      </c>
      <c r="C52" s="12">
        <v>7</v>
      </c>
      <c r="D52" s="37" t="str">
        <f>IF(C52&gt;0,CONCATENATE((VLOOKUP($C52,Inscription!$A$12:$G$211,3,FALSE)),"   ",(VLOOKUP($C52,Inscription!$A$12:$G$211,4,FALSE)))," ")</f>
        <v>BURDEYRON   Nathanael</v>
      </c>
      <c r="E52" s="38"/>
      <c r="F52" s="42" t="str">
        <f>IF(C52&gt;0,(VLOOKUP($C52,Inscription!$A$12:$G$211,5,FALSE))," ")</f>
        <v>PAC Avallon</v>
      </c>
      <c r="G52" s="7" t="str">
        <f>IF(C52&gt;0,(VLOOKUP($C52,Inscription!$A$12:$G$211,7,FALSE))," ")</f>
        <v>42 89 104 0327</v>
      </c>
      <c r="H52" s="42" t="str">
        <f>LEFT(IF(C52&gt;0,(VLOOKUP($C52,Inscription!$A$12:$G$211,6,FALSE))," "),8)</f>
        <v>Min.</v>
      </c>
      <c r="I52" s="70">
        <f t="shared" si="0"/>
        <v>0</v>
      </c>
      <c r="J52" s="154" t="str">
        <f>IF(COUNTIF($F$4:$F52,$F52)&lt;2,$F52," ")</f>
        <v> </v>
      </c>
      <c r="K52" s="154">
        <f t="shared" si="1"/>
      </c>
      <c r="L52" s="154">
        <f t="shared" si="2"/>
      </c>
      <c r="M52" s="154" t="str">
        <f>IF(COUNTIF($F$4:$F52,$F52)&lt;3,$F52," ")</f>
        <v> </v>
      </c>
      <c r="N52" s="154">
        <f t="shared" si="3"/>
      </c>
      <c r="O52" s="154">
        <f t="shared" si="4"/>
      </c>
      <c r="P52" s="84">
        <f t="shared" si="5"/>
      </c>
      <c r="Q52" s="84">
        <f t="shared" si="6"/>
        <v>1000</v>
      </c>
      <c r="R52" s="84">
        <f t="shared" si="7"/>
        <v>1000</v>
      </c>
      <c r="S52" s="154" t="str">
        <f>IF(COUNTIF($F$4:$F52,J52)&lt;4,$F52," ")</f>
        <v>PAC Avallon</v>
      </c>
      <c r="T52" s="154">
        <f t="shared" si="8"/>
        <v>103.91666666666667</v>
      </c>
      <c r="U52" s="154">
        <f t="shared" si="9"/>
        <v>0</v>
      </c>
      <c r="V52" s="84" t="str">
        <f t="shared" si="10"/>
        <v>PAC Avallon</v>
      </c>
      <c r="W52" s="84" t="str">
        <f t="shared" si="11"/>
        <v>PAC Avallon</v>
      </c>
      <c r="X52" s="154">
        <f t="shared" si="12"/>
        <v>103.91666666666667</v>
      </c>
      <c r="Y52" s="154">
        <f t="shared" si="13"/>
        <v>0</v>
      </c>
      <c r="Z52" s="53" t="str">
        <f>IF(COUNTIF($C$4:$C$208,C52)&gt;1,"X"," ")</f>
        <v> </v>
      </c>
      <c r="AA52" s="89" t="str">
        <f>IF(COUNTIF($B$4:$B$208,B52)&gt;1,"T",B52)</f>
        <v>T</v>
      </c>
      <c r="AB52" s="1">
        <v>2</v>
      </c>
      <c r="AC52" s="65">
        <v>0</v>
      </c>
      <c r="AD52" s="155">
        <v>1000</v>
      </c>
      <c r="AE52" s="156">
        <v>1000</v>
      </c>
      <c r="AF52" s="155">
        <v>1000</v>
      </c>
      <c r="AG52" s="156">
        <v>1000</v>
      </c>
      <c r="AH52" s="155">
        <v>1000</v>
      </c>
      <c r="AI52" s="156">
        <v>1000</v>
      </c>
      <c r="AJ52" s="66" t="str">
        <f t="shared" si="18"/>
        <v> </v>
      </c>
      <c r="AK52" s="157" t="str">
        <f t="shared" si="19"/>
        <v> </v>
      </c>
    </row>
    <row r="53" spans="1:37" ht="15">
      <c r="A53" s="74">
        <f>IF(B53&lt;1,1000,(IF(AA53=B53,B53,(20100-SUM($AA$4:$AA$208))/(COUNTIF($AA$4:$AA$208,"T")))))</f>
        <v>103.91666666666667</v>
      </c>
      <c r="B53" s="63">
        <v>10</v>
      </c>
      <c r="C53" s="12">
        <v>6</v>
      </c>
      <c r="D53" s="37" t="str">
        <f>IF(C53&gt;0,CONCATENATE((VLOOKUP($C53,Inscription!$A$12:$G$211,3,FALSE)),"   ",(VLOOKUP($C53,Inscription!$A$12:$G$211,4,FALSE)))," ")</f>
        <v>BAULAND   Mahé</v>
      </c>
      <c r="E53" s="38"/>
      <c r="F53" s="42" t="str">
        <f>IF(C53&gt;0,(VLOOKUP($C53,Inscription!$A$12:$G$211,5,FALSE))," ")</f>
        <v>PAC Avallon</v>
      </c>
      <c r="G53" s="7" t="str">
        <f>IF(C53&gt;0,(VLOOKUP($C53,Inscription!$A$12:$G$211,7,FALSE))," ")</f>
        <v>42 89 104 0314</v>
      </c>
      <c r="H53" s="42" t="str">
        <f>LEFT(IF(C53&gt;0,(VLOOKUP($C53,Inscription!$A$12:$G$211,6,FALSE))," "),8)</f>
        <v>Min.</v>
      </c>
      <c r="I53" s="254" t="s">
        <v>397</v>
      </c>
      <c r="J53" s="154" t="str">
        <f>IF(COUNTIF($F$4:$F53,$F53)&lt;2,$F53," ")</f>
        <v> </v>
      </c>
      <c r="K53" s="154">
        <f t="shared" si="1"/>
      </c>
      <c r="L53" s="154">
        <f t="shared" si="2"/>
      </c>
      <c r="M53" s="154" t="str">
        <f>IF(COUNTIF($F$4:$F53,$F53)&lt;3,$F53," ")</f>
        <v> </v>
      </c>
      <c r="N53" s="154">
        <f t="shared" si="3"/>
      </c>
      <c r="O53" s="154">
        <f t="shared" si="4"/>
      </c>
      <c r="P53" s="84">
        <f t="shared" si="5"/>
      </c>
      <c r="Q53" s="84">
        <f t="shared" si="6"/>
        <v>1000</v>
      </c>
      <c r="R53" s="84">
        <f t="shared" si="7"/>
        <v>1000</v>
      </c>
      <c r="S53" s="154" t="str">
        <f>IF(COUNTIF($F$4:$F53,J53)&lt;4,$F53," ")</f>
        <v>PAC Avallon</v>
      </c>
      <c r="T53" s="154">
        <f t="shared" si="8"/>
        <v>103.91666666666667</v>
      </c>
      <c r="U53" s="154" t="str">
        <f t="shared" si="9"/>
        <v>à 1 tour</v>
      </c>
      <c r="V53" s="84" t="str">
        <f t="shared" si="10"/>
        <v>PAC Avallon</v>
      </c>
      <c r="W53" s="84" t="str">
        <f t="shared" si="11"/>
        <v>PAC Avallon</v>
      </c>
      <c r="X53" s="154">
        <f t="shared" si="12"/>
        <v>103.91666666666667</v>
      </c>
      <c r="Y53" s="154" t="str">
        <f t="shared" si="13"/>
        <v>à 1 tour</v>
      </c>
      <c r="Z53" s="53" t="str">
        <f>IF(COUNTIF($C$4:$C$208,C53)&gt;1,"X"," ")</f>
        <v> </v>
      </c>
      <c r="AA53" s="89" t="str">
        <f>IF(COUNTIF($B$4:$B$208,B53)&gt;1,"T",B53)</f>
        <v>T</v>
      </c>
      <c r="AB53" s="1">
        <v>3</v>
      </c>
      <c r="AC53" s="65">
        <v>0</v>
      </c>
      <c r="AD53" s="155">
        <v>1000</v>
      </c>
      <c r="AE53" s="156">
        <v>1000</v>
      </c>
      <c r="AF53" s="155">
        <v>1000</v>
      </c>
      <c r="AG53" s="156">
        <v>1000</v>
      </c>
      <c r="AH53" s="155">
        <v>1000</v>
      </c>
      <c r="AI53" s="156">
        <v>1000</v>
      </c>
      <c r="AJ53" s="66" t="str">
        <f t="shared" si="18"/>
        <v> </v>
      </c>
      <c r="AK53" s="157" t="str">
        <f t="shared" si="19"/>
        <v> </v>
      </c>
    </row>
    <row r="54" spans="1:37" ht="15">
      <c r="A54" s="74">
        <f>IF(B54&lt;1,1000,(IF(AA54=B54,B54,(20100-SUM($AA$4:$AA$208))/(COUNTIF($AA$4:$AA$208,"T")))))</f>
        <v>103.91666666666667</v>
      </c>
      <c r="B54" s="63">
        <v>11</v>
      </c>
      <c r="C54" s="12">
        <v>11</v>
      </c>
      <c r="D54" s="37" t="str">
        <f>IF(C54&gt;0,CONCATENATE((VLOOKUP($C54,Inscription!$A$12:$G$211,3,FALSE)),"   ",(VLOOKUP($C54,Inscription!$A$12:$G$211,4,FALSE)))," ")</f>
        <v>DEVOVE   Thibaut</v>
      </c>
      <c r="E54" s="38"/>
      <c r="F54" s="42" t="str">
        <f>IF(C54&gt;0,(VLOOKUP($C54,Inscription!$A$12:$G$211,5,FALSE))," ")</f>
        <v>VTT Auxerrois</v>
      </c>
      <c r="G54" s="7" t="str">
        <f>IF(C54&gt;0,(VLOOKUP($C54,Inscription!$A$12:$G$211,7,FALSE))," ")</f>
        <v>428910201117</v>
      </c>
      <c r="H54" s="42" t="str">
        <f>LEFT(IF(C54&gt;0,(VLOOKUP($C54,Inscription!$A$12:$G$211,6,FALSE))," "),8)</f>
        <v>Min.</v>
      </c>
      <c r="I54" s="70"/>
      <c r="J54" s="154" t="str">
        <f>IF(COUNTIF($F$4:$F54,$F54)&lt;2,$F54," ")</f>
        <v>VTT Auxerrois</v>
      </c>
      <c r="K54" s="154">
        <f t="shared" si="1"/>
        <v>103.91666666666667</v>
      </c>
      <c r="L54" s="154">
        <f t="shared" si="2"/>
        <v>0</v>
      </c>
      <c r="M54" s="154" t="str">
        <f>IF(COUNTIF($F$4:$F54,$F54)&lt;3,$F54," ")</f>
        <v>VTT Auxerrois</v>
      </c>
      <c r="N54" s="154">
        <f t="shared" si="3"/>
        <v>103.91666666666667</v>
      </c>
      <c r="O54" s="154">
        <f t="shared" si="4"/>
        <v>0</v>
      </c>
      <c r="P54" s="84">
        <f t="shared" si="5"/>
      </c>
      <c r="Q54" s="84">
        <f t="shared" si="6"/>
        <v>1000</v>
      </c>
      <c r="R54" s="84">
        <f t="shared" si="7"/>
        <v>1000</v>
      </c>
      <c r="S54" s="154" t="str">
        <f>IF(COUNTIF($F$4:$F54,J54)&lt;4,$F54," ")</f>
        <v>VTT Auxerrois</v>
      </c>
      <c r="T54" s="154">
        <f t="shared" si="8"/>
        <v>103.91666666666667</v>
      </c>
      <c r="U54" s="154">
        <f t="shared" si="9"/>
        <v>0</v>
      </c>
      <c r="V54" s="84">
        <f t="shared" si="10"/>
      </c>
      <c r="W54" s="84">
        <f t="shared" si="11"/>
      </c>
      <c r="X54" s="154">
        <f t="shared" si="12"/>
      </c>
      <c r="Y54" s="154">
        <f t="shared" si="13"/>
      </c>
      <c r="Z54" s="53" t="str">
        <f>IF(COUNTIF($C$4:$C$208,C54)&gt;1,"X"," ")</f>
        <v> </v>
      </c>
      <c r="AA54" s="89" t="str">
        <f>IF(COUNTIF($B$4:$B$208,B54)&gt;1,"T",B54)</f>
        <v>T</v>
      </c>
      <c r="AB54" s="1">
        <v>4</v>
      </c>
      <c r="AC54" s="65">
        <v>0</v>
      </c>
      <c r="AD54" s="155">
        <v>1000</v>
      </c>
      <c r="AE54" s="156">
        <v>1000</v>
      </c>
      <c r="AF54" s="155">
        <v>1000</v>
      </c>
      <c r="AG54" s="156">
        <v>1000</v>
      </c>
      <c r="AH54" s="155">
        <v>1000</v>
      </c>
      <c r="AI54" s="156">
        <v>1000</v>
      </c>
      <c r="AJ54" s="66" t="str">
        <f t="shared" si="18"/>
        <v> </v>
      </c>
      <c r="AK54" s="157" t="str">
        <f t="shared" si="19"/>
        <v> </v>
      </c>
    </row>
    <row r="55" spans="1:37" ht="15">
      <c r="A55" s="74">
        <f>IF(B55&lt;1,1000,(IF(AA55=B55,B55,(20100-SUM($AA$4:$AA$208))/(COUNTIF($AA$4:$AA$208,"T")))))</f>
        <v>1000</v>
      </c>
      <c r="B55" s="63"/>
      <c r="C55" s="12"/>
      <c r="D55" s="37" t="str">
        <f>IF(C55&gt;0,CONCATENATE((VLOOKUP($C55,Inscription!$A$12:$G$211,3,FALSE)),"   ",(VLOOKUP($C55,Inscription!$A$12:$G$211,4,FALSE)))," ")</f>
        <v> </v>
      </c>
      <c r="E55" s="38"/>
      <c r="F55" s="42" t="str">
        <f>IF(C55&gt;0,(VLOOKUP($C55,Inscription!$A$12:$G$211,5,FALSE))," ")</f>
        <v> </v>
      </c>
      <c r="G55" s="7" t="str">
        <f>IF(C55&gt;0,(VLOOKUP($C55,Inscription!$A$12:$G$211,7,FALSE))," ")</f>
        <v> </v>
      </c>
      <c r="H55" s="42" t="str">
        <f>LEFT(IF(C55&gt;0,(VLOOKUP($C55,Inscription!$A$12:$G$211,6,FALSE))," "),8)</f>
        <v> </v>
      </c>
      <c r="I55" s="70">
        <f t="shared" si="0"/>
        <v>0</v>
      </c>
      <c r="J55" s="154" t="str">
        <f>IF(COUNTIF($F$4:$F55,$F55)&lt;2,$F55," ")</f>
        <v> </v>
      </c>
      <c r="K55" s="154">
        <f t="shared" si="1"/>
        <v>1000</v>
      </c>
      <c r="L55" s="154">
        <f t="shared" si="2"/>
        <v>0</v>
      </c>
      <c r="M55" s="154" t="str">
        <f>IF(COUNTIF($F$4:$F55,$F55)&lt;3,$F55," ")</f>
        <v> </v>
      </c>
      <c r="N55" s="154">
        <f t="shared" si="3"/>
        <v>1000</v>
      </c>
      <c r="O55" s="154">
        <f t="shared" si="4"/>
        <v>0</v>
      </c>
      <c r="P55" s="84">
        <f t="shared" si="5"/>
      </c>
      <c r="Q55" s="84">
        <f t="shared" si="6"/>
        <v>1000</v>
      </c>
      <c r="R55" s="84">
        <f t="shared" si="7"/>
        <v>1000</v>
      </c>
      <c r="S55" s="154" t="str">
        <f>IF(COUNTIF($F$4:$F55,J55)&lt;4,$F55," ")</f>
        <v> </v>
      </c>
      <c r="T55" s="154">
        <f t="shared" si="8"/>
        <v>1000</v>
      </c>
      <c r="U55" s="154">
        <f t="shared" si="9"/>
        <v>0</v>
      </c>
      <c r="V55" s="84">
        <f t="shared" si="10"/>
      </c>
      <c r="W55" s="84">
        <f t="shared" si="11"/>
      </c>
      <c r="X55" s="154">
        <f t="shared" si="12"/>
      </c>
      <c r="Y55" s="154">
        <f t="shared" si="13"/>
      </c>
      <c r="Z55" s="53" t="str">
        <f>IF(COUNTIF($C$4:$C$208,C55)&gt;1,"X"," ")</f>
        <v> </v>
      </c>
      <c r="AA55" s="89">
        <f>IF(COUNTIF($B$4:$B$208,B55)&gt;1,"T",B55)</f>
        <v>0</v>
      </c>
      <c r="AB55" s="1">
        <v>5</v>
      </c>
      <c r="AC55" s="65">
        <v>0</v>
      </c>
      <c r="AD55" s="155">
        <v>1000</v>
      </c>
      <c r="AE55" s="156">
        <v>1000</v>
      </c>
      <c r="AF55" s="155">
        <v>1000</v>
      </c>
      <c r="AG55" s="156">
        <v>1000</v>
      </c>
      <c r="AH55" s="155">
        <v>1000</v>
      </c>
      <c r="AI55" s="156">
        <v>1000</v>
      </c>
      <c r="AJ55" s="66" t="str">
        <f t="shared" si="18"/>
        <v> </v>
      </c>
      <c r="AK55" s="157" t="str">
        <f t="shared" si="19"/>
        <v> </v>
      </c>
    </row>
    <row r="56" spans="1:37" ht="15">
      <c r="A56" s="74">
        <f>IF(B56&lt;1,1000,(IF(AA56=B56,B56,(20100-SUM($AA$4:$AA$208))/(COUNTIF($AA$4:$AA$208,"T")))))</f>
        <v>1000</v>
      </c>
      <c r="B56" s="63"/>
      <c r="C56" s="12"/>
      <c r="D56" s="37"/>
      <c r="E56" s="38"/>
      <c r="F56" s="42"/>
      <c r="G56" s="7"/>
      <c r="H56" s="42"/>
      <c r="I56" s="70">
        <f t="shared" si="0"/>
        <v>0</v>
      </c>
      <c r="J56" s="154">
        <f>IF(COUNTIF($F$4:$F56,$F56)&lt;2,$F56," ")</f>
        <v>0</v>
      </c>
      <c r="K56" s="154">
        <f t="shared" si="1"/>
        <v>1000</v>
      </c>
      <c r="L56" s="154">
        <f t="shared" si="2"/>
        <v>0</v>
      </c>
      <c r="M56" s="154">
        <f>IF(COUNTIF($F$4:$F56,$F56)&lt;3,$F56," ")</f>
        <v>0</v>
      </c>
      <c r="N56" s="154">
        <f t="shared" si="3"/>
        <v>1000</v>
      </c>
      <c r="O56" s="154">
        <f t="shared" si="4"/>
        <v>0</v>
      </c>
      <c r="P56" s="84">
        <f t="shared" si="5"/>
      </c>
      <c r="Q56" s="84">
        <f t="shared" si="6"/>
        <v>1000</v>
      </c>
      <c r="R56" s="84">
        <f t="shared" si="7"/>
        <v>0</v>
      </c>
      <c r="S56" s="154">
        <f>IF(COUNTIF($F$4:$F56,J56)&lt;4,$F56," ")</f>
        <v>0</v>
      </c>
      <c r="T56" s="154">
        <f t="shared" si="8"/>
        <v>1000</v>
      </c>
      <c r="U56" s="154">
        <f t="shared" si="9"/>
        <v>0</v>
      </c>
      <c r="V56" s="84">
        <f t="shared" si="10"/>
      </c>
      <c r="W56" s="84">
        <f t="shared" si="11"/>
      </c>
      <c r="X56" s="154">
        <f t="shared" si="12"/>
        <v>1000</v>
      </c>
      <c r="Y56" s="154">
        <f t="shared" si="13"/>
        <v>0</v>
      </c>
      <c r="Z56" s="53" t="str">
        <f>IF(COUNTIF($C$4:$C$208,C56)&gt;1,"X"," ")</f>
        <v> </v>
      </c>
      <c r="AA56" s="89">
        <f>IF(COUNTIF($B$4:$B$208,B56)&gt;1,"T",B56)</f>
        <v>0</v>
      </c>
      <c r="AB56" s="1">
        <v>6</v>
      </c>
      <c r="AC56" s="65">
        <v>0</v>
      </c>
      <c r="AD56" s="155">
        <v>1000</v>
      </c>
      <c r="AE56" s="156">
        <v>1000</v>
      </c>
      <c r="AF56" s="155">
        <v>1000</v>
      </c>
      <c r="AG56" s="156">
        <v>1000</v>
      </c>
      <c r="AH56" s="155">
        <v>1000</v>
      </c>
      <c r="AI56" s="156">
        <v>1000</v>
      </c>
      <c r="AJ56" s="66" t="str">
        <f t="shared" si="18"/>
        <v> </v>
      </c>
      <c r="AK56" s="157" t="str">
        <f t="shared" si="19"/>
        <v> </v>
      </c>
    </row>
    <row r="57" spans="1:37" ht="15">
      <c r="A57" s="74">
        <f>IF(B57&lt;1,1000,(IF(AA57=B57,B57,(20100-SUM($AA$4:$AA$208))/(COUNTIF($AA$4:$AA$208,"T")))))</f>
        <v>1000</v>
      </c>
      <c r="B57" s="63"/>
      <c r="C57" s="12"/>
      <c r="D57" s="37"/>
      <c r="E57" s="38"/>
      <c r="F57" s="42"/>
      <c r="G57" s="7"/>
      <c r="H57" s="42"/>
      <c r="I57" s="70"/>
      <c r="J57" s="154">
        <f>IF(COUNTIF($F$4:$F57,$F57)&lt;2,$F57," ")</f>
        <v>0</v>
      </c>
      <c r="K57" s="154">
        <f t="shared" si="1"/>
        <v>1000</v>
      </c>
      <c r="L57" s="154">
        <f t="shared" si="2"/>
        <v>0</v>
      </c>
      <c r="M57" s="154">
        <f>IF(COUNTIF($F$4:$F57,$F57)&lt;3,$F57," ")</f>
        <v>0</v>
      </c>
      <c r="N57" s="154">
        <f t="shared" si="3"/>
        <v>1000</v>
      </c>
      <c r="O57" s="154">
        <f t="shared" si="4"/>
        <v>0</v>
      </c>
      <c r="P57" s="84">
        <f t="shared" si="5"/>
      </c>
      <c r="Q57" s="84">
        <f t="shared" si="6"/>
        <v>1000</v>
      </c>
      <c r="R57" s="84">
        <f t="shared" si="7"/>
        <v>0</v>
      </c>
      <c r="S57" s="154">
        <f>IF(COUNTIF($F$4:$F57,J57)&lt;4,$F57," ")</f>
        <v>0</v>
      </c>
      <c r="T57" s="154">
        <f t="shared" si="8"/>
        <v>1000</v>
      </c>
      <c r="U57" s="154">
        <f t="shared" si="9"/>
        <v>0</v>
      </c>
      <c r="V57" s="84">
        <f t="shared" si="10"/>
      </c>
      <c r="W57" s="84">
        <f t="shared" si="11"/>
      </c>
      <c r="X57" s="154">
        <f t="shared" si="12"/>
        <v>1000</v>
      </c>
      <c r="Y57" s="154">
        <f t="shared" si="13"/>
        <v>0</v>
      </c>
      <c r="Z57" s="53" t="str">
        <f>IF(COUNTIF($C$4:$C$208,C57)&gt;1,"X"," ")</f>
        <v> </v>
      </c>
      <c r="AA57" s="89">
        <f>IF(COUNTIF($B$4:$B$208,B57)&gt;1,"T",B57)</f>
        <v>0</v>
      </c>
      <c r="AB57" s="1">
        <v>8</v>
      </c>
      <c r="AC57" s="65">
        <v>0</v>
      </c>
      <c r="AD57" s="155">
        <v>1000</v>
      </c>
      <c r="AE57" s="156">
        <v>1000</v>
      </c>
      <c r="AF57" s="155">
        <v>1000</v>
      </c>
      <c r="AG57" s="156">
        <v>1000</v>
      </c>
      <c r="AH57" s="155">
        <v>1000</v>
      </c>
      <c r="AI57" s="156">
        <v>1000</v>
      </c>
      <c r="AJ57" s="66" t="str">
        <f t="shared" si="18"/>
        <v> </v>
      </c>
      <c r="AK57" s="157" t="str">
        <f t="shared" si="19"/>
        <v> </v>
      </c>
    </row>
    <row r="58" spans="1:37" ht="15">
      <c r="A58" s="74">
        <f>IF(B58&lt;1,1000,(IF(AA58=B58,B58,(20100-SUM($AA$4:$AA$208))/(COUNTIF($AA$4:$AA$208,"T")))))</f>
        <v>1000</v>
      </c>
      <c r="B58" s="63"/>
      <c r="C58" s="12"/>
      <c r="D58" s="37"/>
      <c r="E58" s="38"/>
      <c r="F58" s="42"/>
      <c r="G58" s="7"/>
      <c r="H58" s="42"/>
      <c r="I58" s="70">
        <f t="shared" si="0"/>
        <v>0</v>
      </c>
      <c r="J58" s="154">
        <f>IF(COUNTIF($F$4:$F58,$F58)&lt;2,$F58," ")</f>
        <v>0</v>
      </c>
      <c r="K58" s="154">
        <f t="shared" si="1"/>
        <v>1000</v>
      </c>
      <c r="L58" s="154">
        <f t="shared" si="2"/>
        <v>0</v>
      </c>
      <c r="M58" s="154">
        <f>IF(COUNTIF($F$4:$F58,$F58)&lt;3,$F58," ")</f>
        <v>0</v>
      </c>
      <c r="N58" s="154">
        <f t="shared" si="3"/>
        <v>1000</v>
      </c>
      <c r="O58" s="154">
        <f t="shared" si="4"/>
        <v>0</v>
      </c>
      <c r="P58" s="84">
        <f t="shared" si="5"/>
      </c>
      <c r="Q58" s="84">
        <f t="shared" si="6"/>
        <v>1000</v>
      </c>
      <c r="R58" s="84">
        <f t="shared" si="7"/>
        <v>0</v>
      </c>
      <c r="S58" s="154">
        <f>IF(COUNTIF($F$4:$F58,J58)&lt;4,$F58," ")</f>
        <v>0</v>
      </c>
      <c r="T58" s="154">
        <f t="shared" si="8"/>
        <v>1000</v>
      </c>
      <c r="U58" s="154">
        <f t="shared" si="9"/>
        <v>0</v>
      </c>
      <c r="V58" s="84">
        <f t="shared" si="10"/>
      </c>
      <c r="W58" s="84">
        <f t="shared" si="11"/>
      </c>
      <c r="X58" s="154">
        <f t="shared" si="12"/>
        <v>1000</v>
      </c>
      <c r="Y58" s="154">
        <f t="shared" si="13"/>
        <v>0</v>
      </c>
      <c r="Z58" s="53" t="str">
        <f>IF(COUNTIF($C$4:$C$208,C58)&gt;1,"X"," ")</f>
        <v> </v>
      </c>
      <c r="AA58" s="89">
        <f>IF(COUNTIF($B$4:$B$208,B58)&gt;1,"T",B58)</f>
        <v>0</v>
      </c>
      <c r="AB58" s="1">
        <v>9</v>
      </c>
      <c r="AC58" s="65">
        <v>0</v>
      </c>
      <c r="AD58" s="155">
        <v>1000</v>
      </c>
      <c r="AE58" s="156">
        <v>1000</v>
      </c>
      <c r="AF58" s="155">
        <v>1000</v>
      </c>
      <c r="AG58" s="156">
        <v>1000</v>
      </c>
      <c r="AH58" s="155">
        <v>1000</v>
      </c>
      <c r="AI58" s="156">
        <v>1000</v>
      </c>
      <c r="AJ58" s="66" t="str">
        <f t="shared" si="18"/>
        <v> </v>
      </c>
      <c r="AK58" s="157" t="str">
        <f t="shared" si="19"/>
        <v> </v>
      </c>
    </row>
    <row r="59" spans="1:37" ht="15">
      <c r="A59" s="74">
        <f>IF(B59&lt;1,1000,(IF(AA59=B59,B59,(20100-SUM($AA$4:$AA$208))/(COUNTIF($AA$4:$AA$208,"T")))))</f>
        <v>1000</v>
      </c>
      <c r="B59" s="63"/>
      <c r="C59" s="12"/>
      <c r="D59" s="37"/>
      <c r="E59" s="38"/>
      <c r="F59" s="42"/>
      <c r="G59" s="7"/>
      <c r="H59" s="42"/>
      <c r="I59" s="70">
        <f t="shared" si="0"/>
        <v>0</v>
      </c>
      <c r="J59" s="154">
        <f>IF(COUNTIF($F$4:$F59,$F59)&lt;2,$F59," ")</f>
        <v>0</v>
      </c>
      <c r="K59" s="154">
        <f t="shared" si="1"/>
        <v>1000</v>
      </c>
      <c r="L59" s="154">
        <f t="shared" si="2"/>
        <v>0</v>
      </c>
      <c r="M59" s="154">
        <f>IF(COUNTIF($F$4:$F59,$F59)&lt;3,$F59," ")</f>
        <v>0</v>
      </c>
      <c r="N59" s="154">
        <f t="shared" si="3"/>
        <v>1000</v>
      </c>
      <c r="O59" s="154">
        <f t="shared" si="4"/>
        <v>0</v>
      </c>
      <c r="P59" s="84">
        <f t="shared" si="5"/>
      </c>
      <c r="Q59" s="84">
        <f t="shared" si="6"/>
        <v>1000</v>
      </c>
      <c r="R59" s="84">
        <f t="shared" si="7"/>
        <v>0</v>
      </c>
      <c r="S59" s="154">
        <f>IF(COUNTIF($F$4:$F59,J59)&lt;4,$F59," ")</f>
        <v>0</v>
      </c>
      <c r="T59" s="154">
        <f t="shared" si="8"/>
        <v>1000</v>
      </c>
      <c r="U59" s="154">
        <f t="shared" si="9"/>
        <v>0</v>
      </c>
      <c r="V59" s="84">
        <f t="shared" si="10"/>
      </c>
      <c r="W59" s="84">
        <f t="shared" si="11"/>
      </c>
      <c r="X59" s="154">
        <f t="shared" si="12"/>
        <v>1000</v>
      </c>
      <c r="Y59" s="154">
        <f t="shared" si="13"/>
        <v>0</v>
      </c>
      <c r="Z59" s="53" t="str">
        <f>IF(COUNTIF($C$4:$C$208,C59)&gt;1,"X"," ")</f>
        <v> </v>
      </c>
      <c r="AA59" s="89">
        <f>IF(COUNTIF($B$4:$B$208,B59)&gt;1,"T",B59)</f>
        <v>0</v>
      </c>
      <c r="AB59" s="1">
        <v>10</v>
      </c>
      <c r="AC59" s="65">
        <v>0</v>
      </c>
      <c r="AD59" s="155">
        <v>1000</v>
      </c>
      <c r="AE59" s="156">
        <v>1000</v>
      </c>
      <c r="AF59" s="155">
        <v>1000</v>
      </c>
      <c r="AG59" s="156">
        <v>1000</v>
      </c>
      <c r="AH59" s="155">
        <v>1000</v>
      </c>
      <c r="AI59" s="156">
        <v>1000</v>
      </c>
      <c r="AJ59" s="66" t="str">
        <f t="shared" si="18"/>
        <v> </v>
      </c>
      <c r="AK59" s="157" t="str">
        <f t="shared" si="19"/>
        <v> </v>
      </c>
    </row>
    <row r="60" spans="1:37" ht="15">
      <c r="A60" s="74">
        <f>IF(B60&lt;1,1000,(IF(AA60=B60,B60,(20100-SUM($AA$4:$AA$208))/(COUNTIF($AA$4:$AA$208,"T")))))</f>
        <v>1000</v>
      </c>
      <c r="B60" s="63"/>
      <c r="C60" s="12"/>
      <c r="D60" s="37"/>
      <c r="E60" s="38"/>
      <c r="F60" s="42"/>
      <c r="G60" s="7"/>
      <c r="H60" s="42"/>
      <c r="I60" s="70">
        <f t="shared" si="0"/>
        <v>0</v>
      </c>
      <c r="J60" s="154">
        <f>IF(COUNTIF($F$4:$F60,$F60)&lt;2,$F60," ")</f>
        <v>0</v>
      </c>
      <c r="K60" s="154">
        <f t="shared" si="1"/>
        <v>1000</v>
      </c>
      <c r="L60" s="154">
        <f t="shared" si="2"/>
        <v>0</v>
      </c>
      <c r="M60" s="154">
        <f>IF(COUNTIF($F$4:$F60,$F60)&lt;3,$F60," ")</f>
        <v>0</v>
      </c>
      <c r="N60" s="154">
        <f t="shared" si="3"/>
        <v>1000</v>
      </c>
      <c r="O60" s="154">
        <f t="shared" si="4"/>
        <v>0</v>
      </c>
      <c r="P60" s="84">
        <f t="shared" si="5"/>
      </c>
      <c r="Q60" s="84">
        <f t="shared" si="6"/>
        <v>1000</v>
      </c>
      <c r="R60" s="84">
        <f t="shared" si="7"/>
        <v>0</v>
      </c>
      <c r="S60" s="154">
        <f>IF(COUNTIF($F$4:$F60,J60)&lt;4,$F60," ")</f>
        <v>0</v>
      </c>
      <c r="T60" s="154">
        <f t="shared" si="8"/>
        <v>1000</v>
      </c>
      <c r="U60" s="154">
        <f t="shared" si="9"/>
        <v>0</v>
      </c>
      <c r="V60" s="84">
        <f t="shared" si="10"/>
      </c>
      <c r="W60" s="84">
        <f t="shared" si="11"/>
      </c>
      <c r="X60" s="154">
        <f t="shared" si="12"/>
        <v>1000</v>
      </c>
      <c r="Y60" s="154">
        <f t="shared" si="13"/>
        <v>0</v>
      </c>
      <c r="Z60" s="53" t="str">
        <f>IF(COUNTIF($C$4:$C$208,C60)&gt;1,"X"," ")</f>
        <v> </v>
      </c>
      <c r="AA60" s="89">
        <f>IF(COUNTIF($B$4:$B$208,B60)&gt;1,"T",B60)</f>
        <v>0</v>
      </c>
      <c r="AB60" s="1">
        <v>11</v>
      </c>
      <c r="AC60" s="65">
        <v>0</v>
      </c>
      <c r="AD60" s="155">
        <v>1000</v>
      </c>
      <c r="AE60" s="156">
        <v>1000</v>
      </c>
      <c r="AF60" s="155">
        <v>1000</v>
      </c>
      <c r="AG60" s="156">
        <v>1000</v>
      </c>
      <c r="AH60" s="155">
        <v>1000</v>
      </c>
      <c r="AI60" s="156">
        <v>1000</v>
      </c>
      <c r="AJ60" s="66" t="str">
        <f t="shared" si="18"/>
        <v> </v>
      </c>
      <c r="AK60" s="157" t="str">
        <f t="shared" si="19"/>
        <v> </v>
      </c>
    </row>
    <row r="61" spans="1:37" ht="15">
      <c r="A61" s="74">
        <f>IF(B61&lt;1,1000,(IF(AA61=B61,B61,(20100-SUM($AA$4:$AA$208))/(COUNTIF($AA$4:$AA$208,"T")))))</f>
        <v>1000</v>
      </c>
      <c r="B61" s="63"/>
      <c r="C61" s="12"/>
      <c r="D61" s="37"/>
      <c r="E61" s="38"/>
      <c r="F61" s="42"/>
      <c r="G61" s="7"/>
      <c r="H61" s="42"/>
      <c r="I61" s="70">
        <f t="shared" si="0"/>
        <v>0</v>
      </c>
      <c r="J61" s="154">
        <f>IF(COUNTIF($F$4:$F61,$F61)&lt;2,$F61," ")</f>
        <v>0</v>
      </c>
      <c r="K61" s="154">
        <f t="shared" si="1"/>
        <v>1000</v>
      </c>
      <c r="L61" s="154">
        <f t="shared" si="2"/>
        <v>0</v>
      </c>
      <c r="M61" s="154">
        <f>IF(COUNTIF($F$4:$F61,$F61)&lt;3,$F61," ")</f>
        <v>0</v>
      </c>
      <c r="N61" s="154">
        <f t="shared" si="3"/>
        <v>1000</v>
      </c>
      <c r="O61" s="154">
        <f t="shared" si="4"/>
        <v>0</v>
      </c>
      <c r="P61" s="84">
        <f t="shared" si="5"/>
      </c>
      <c r="Q61" s="84">
        <f t="shared" si="6"/>
        <v>1000</v>
      </c>
      <c r="R61" s="84">
        <f t="shared" si="7"/>
        <v>0</v>
      </c>
      <c r="S61" s="154">
        <f>IF(COUNTIF($F$4:$F61,J61)&lt;4,$F61," ")</f>
        <v>0</v>
      </c>
      <c r="T61" s="154">
        <f t="shared" si="8"/>
        <v>1000</v>
      </c>
      <c r="U61" s="154">
        <f t="shared" si="9"/>
        <v>0</v>
      </c>
      <c r="V61" s="84">
        <f t="shared" si="10"/>
      </c>
      <c r="W61" s="84">
        <f t="shared" si="11"/>
      </c>
      <c r="X61" s="154">
        <f t="shared" si="12"/>
        <v>1000</v>
      </c>
      <c r="Y61" s="154">
        <f t="shared" si="13"/>
        <v>0</v>
      </c>
      <c r="Z61" s="53" t="str">
        <f>IF(COUNTIF($C$4:$C$208,C61)&gt;1,"X"," ")</f>
        <v> </v>
      </c>
      <c r="AA61" s="89">
        <f>IF(COUNTIF($B$4:$B$208,B61)&gt;1,"T",B61)</f>
        <v>0</v>
      </c>
      <c r="AB61" s="1">
        <v>12</v>
      </c>
      <c r="AC61" s="65">
        <v>0</v>
      </c>
      <c r="AD61" s="155">
        <v>1000</v>
      </c>
      <c r="AE61" s="156">
        <v>1000</v>
      </c>
      <c r="AF61" s="155">
        <v>1000</v>
      </c>
      <c r="AG61" s="156">
        <v>1000</v>
      </c>
      <c r="AH61" s="155">
        <v>1000</v>
      </c>
      <c r="AI61" s="156">
        <v>1000</v>
      </c>
      <c r="AJ61" s="66" t="str">
        <f t="shared" si="18"/>
        <v> </v>
      </c>
      <c r="AK61" s="157" t="str">
        <f t="shared" si="19"/>
        <v> </v>
      </c>
    </row>
    <row r="62" spans="1:37" ht="15">
      <c r="A62" s="74">
        <f>IF(B62&lt;1,1000,(IF(AA62=B62,B62,(20100-SUM($AA$4:$AA$208))/(COUNTIF($AA$4:$AA$208,"T")))))</f>
        <v>1000</v>
      </c>
      <c r="B62" s="63"/>
      <c r="C62" s="12"/>
      <c r="D62" s="37" t="str">
        <f>IF(C62&gt;0,CONCATENATE((VLOOKUP($C62,Inscription!$A$12:$G$211,3,FALSE)),"   ",(VLOOKUP($C62,Inscription!$A$12:$G$211,4,FALSE)))," ")</f>
        <v> </v>
      </c>
      <c r="E62" s="38"/>
      <c r="F62" s="42" t="str">
        <f>IF(C62&gt;0,(VLOOKUP($C62,Inscription!$A$12:$G$211,5,FALSE))," ")</f>
        <v> </v>
      </c>
      <c r="G62" s="7" t="str">
        <f>IF(C62&gt;0,(VLOOKUP($C62,Inscription!$A$12:$G$211,7,FALSE))," ")</f>
        <v> </v>
      </c>
      <c r="H62" s="42" t="str">
        <f>LEFT(IF(C62&gt;0,(VLOOKUP($C62,Inscription!$A$12:$G$211,6,FALSE))," "),8)</f>
        <v> </v>
      </c>
      <c r="I62" s="70">
        <f t="shared" si="0"/>
        <v>0</v>
      </c>
      <c r="J62" s="154" t="str">
        <f>IF(COUNTIF($F$4:$F62,$F62)&lt;2,$F62," ")</f>
        <v> </v>
      </c>
      <c r="K62" s="154">
        <f t="shared" si="1"/>
        <v>1000</v>
      </c>
      <c r="L62" s="154">
        <f t="shared" si="2"/>
        <v>0</v>
      </c>
      <c r="M62" s="154" t="str">
        <f>IF(COUNTIF($F$4:$F62,$F62)&lt;3,$F62," ")</f>
        <v> </v>
      </c>
      <c r="N62" s="154">
        <f t="shared" si="3"/>
        <v>1000</v>
      </c>
      <c r="O62" s="154">
        <f t="shared" si="4"/>
        <v>0</v>
      </c>
      <c r="P62" s="84">
        <f t="shared" si="5"/>
      </c>
      <c r="Q62" s="84">
        <f t="shared" si="6"/>
        <v>1000</v>
      </c>
      <c r="R62" s="84">
        <f t="shared" si="7"/>
        <v>1000</v>
      </c>
      <c r="S62" s="154" t="str">
        <f>IF(COUNTIF($F$4:$F62,J62)&lt;4,$F62," ")</f>
        <v> </v>
      </c>
      <c r="T62" s="154">
        <f t="shared" si="8"/>
        <v>1000</v>
      </c>
      <c r="U62" s="154">
        <f t="shared" si="9"/>
        <v>0</v>
      </c>
      <c r="V62" s="84">
        <f t="shared" si="10"/>
      </c>
      <c r="W62" s="84">
        <f t="shared" si="11"/>
      </c>
      <c r="X62" s="154">
        <f t="shared" si="12"/>
      </c>
      <c r="Y62" s="154">
        <f t="shared" si="13"/>
      </c>
      <c r="Z62" s="53" t="str">
        <f>IF(COUNTIF($C$4:$C$208,C62)&gt;1,"X"," ")</f>
        <v> </v>
      </c>
      <c r="AA62" s="89">
        <f>IF(COUNTIF($B$4:$B$208,B62)&gt;1,"T",B62)</f>
        <v>0</v>
      </c>
      <c r="AB62" s="1">
        <v>13</v>
      </c>
      <c r="AC62" s="65">
        <v>0</v>
      </c>
      <c r="AD62" s="155">
        <v>1000</v>
      </c>
      <c r="AE62" s="156">
        <v>1000</v>
      </c>
      <c r="AF62" s="155">
        <v>1000</v>
      </c>
      <c r="AG62" s="156">
        <v>1000</v>
      </c>
      <c r="AH62" s="155">
        <v>1000</v>
      </c>
      <c r="AI62" s="156">
        <v>1000</v>
      </c>
      <c r="AJ62" s="66" t="str">
        <f t="shared" si="18"/>
        <v> </v>
      </c>
      <c r="AK62" s="157" t="str">
        <f t="shared" si="19"/>
        <v> </v>
      </c>
    </row>
    <row r="63" spans="1:37" ht="15">
      <c r="A63" s="74">
        <f>IF(B63&lt;1,1000,(IF(AA63=B63,B63,(20100-SUM($AA$4:$AA$208))/(COUNTIF($AA$4:$AA$208,"T")))))</f>
        <v>1000</v>
      </c>
      <c r="B63" s="63"/>
      <c r="C63" s="12"/>
      <c r="D63" s="37" t="str">
        <f>IF(C63&gt;0,CONCATENATE((VLOOKUP($C63,Inscription!$A$12:$G$211,3,FALSE)),"   ",(VLOOKUP($C63,Inscription!$A$12:$G$211,4,FALSE)))," ")</f>
        <v> </v>
      </c>
      <c r="E63" s="38"/>
      <c r="F63" s="42" t="str">
        <f>IF(C63&gt;0,(VLOOKUP($C63,Inscription!$A$12:$G$211,5,FALSE))," ")</f>
        <v> </v>
      </c>
      <c r="G63" s="7" t="str">
        <f>IF(C63&gt;0,(VLOOKUP($C63,Inscription!$A$12:$G$211,7,FALSE))," ")</f>
        <v> </v>
      </c>
      <c r="H63" s="42" t="str">
        <f>LEFT(IF(C63&gt;0,(VLOOKUP($C63,Inscription!$A$12:$G$211,6,FALSE))," "),8)</f>
        <v> </v>
      </c>
      <c r="I63" s="70">
        <f t="shared" si="0"/>
        <v>0</v>
      </c>
      <c r="J63" s="154" t="str">
        <f>IF(COUNTIF($F$4:$F63,$F63)&lt;2,$F63," ")</f>
        <v> </v>
      </c>
      <c r="K63" s="154">
        <f t="shared" si="1"/>
        <v>1000</v>
      </c>
      <c r="L63" s="154">
        <f t="shared" si="2"/>
        <v>0</v>
      </c>
      <c r="M63" s="154" t="str">
        <f>IF(COUNTIF($F$4:$F63,$F63)&lt;3,$F63," ")</f>
        <v> </v>
      </c>
      <c r="N63" s="154">
        <f t="shared" si="3"/>
        <v>1000</v>
      </c>
      <c r="O63" s="154">
        <f t="shared" si="4"/>
        <v>0</v>
      </c>
      <c r="P63" s="84">
        <f t="shared" si="5"/>
      </c>
      <c r="Q63" s="84">
        <f t="shared" si="6"/>
        <v>1000</v>
      </c>
      <c r="R63" s="84">
        <f t="shared" si="7"/>
        <v>1000</v>
      </c>
      <c r="S63" s="154" t="str">
        <f>IF(COUNTIF($F$4:$F63,J63)&lt;4,$F63," ")</f>
        <v> </v>
      </c>
      <c r="T63" s="154">
        <f t="shared" si="8"/>
        <v>1000</v>
      </c>
      <c r="U63" s="154">
        <f t="shared" si="9"/>
        <v>0</v>
      </c>
      <c r="V63" s="84">
        <f t="shared" si="10"/>
      </c>
      <c r="W63" s="84">
        <f t="shared" si="11"/>
      </c>
      <c r="X63" s="154">
        <f t="shared" si="12"/>
      </c>
      <c r="Y63" s="154">
        <f t="shared" si="13"/>
      </c>
      <c r="Z63" s="53" t="str">
        <f>IF(COUNTIF($C$4:$C$208,C63)&gt;1,"X"," ")</f>
        <v> </v>
      </c>
      <c r="AA63" s="89">
        <f>IF(COUNTIF($B$4:$B$208,B63)&gt;1,"T",B63)</f>
        <v>0</v>
      </c>
      <c r="AB63" s="1">
        <v>14</v>
      </c>
      <c r="AC63" s="65">
        <v>0</v>
      </c>
      <c r="AD63" s="155">
        <v>1000</v>
      </c>
      <c r="AE63" s="156">
        <v>1000</v>
      </c>
      <c r="AF63" s="155">
        <v>1000</v>
      </c>
      <c r="AG63" s="156">
        <v>1000</v>
      </c>
      <c r="AH63" s="155">
        <v>1000</v>
      </c>
      <c r="AI63" s="156">
        <v>1000</v>
      </c>
      <c r="AJ63" s="66" t="str">
        <f t="shared" si="18"/>
        <v> </v>
      </c>
      <c r="AK63" s="157" t="str">
        <f t="shared" si="19"/>
        <v> </v>
      </c>
    </row>
    <row r="64" spans="1:37" ht="15">
      <c r="A64" s="74">
        <f>IF(B64&lt;1,1000,(IF(AA64=B64,B64,(20100-SUM($AA$4:$AA$208))/(COUNTIF($AA$4:$AA$208,"T")))))</f>
        <v>1000</v>
      </c>
      <c r="B64" s="63"/>
      <c r="C64" s="12"/>
      <c r="D64" s="37" t="str">
        <f>IF(C64&gt;0,CONCATENATE((VLOOKUP($C64,Inscription!$A$12:$G$211,3,FALSE)),"   ",(VLOOKUP($C64,Inscription!$A$12:$G$211,4,FALSE)))," ")</f>
        <v> </v>
      </c>
      <c r="E64" s="38"/>
      <c r="F64" s="42" t="str">
        <f>IF(C64&gt;0,(VLOOKUP($C64,Inscription!$A$12:$G$211,5,FALSE))," ")</f>
        <v> </v>
      </c>
      <c r="G64" s="7" t="str">
        <f>IF(C64&gt;0,(VLOOKUP($C64,Inscription!$A$12:$G$211,7,FALSE))," ")</f>
        <v> </v>
      </c>
      <c r="H64" s="42" t="str">
        <f>LEFT(IF(C64&gt;0,(VLOOKUP($C64,Inscription!$A$12:$G$211,6,FALSE))," "),8)</f>
        <v> </v>
      </c>
      <c r="I64" s="70">
        <f t="shared" si="0"/>
        <v>0</v>
      </c>
      <c r="J64" s="154" t="str">
        <f>IF(COUNTIF($F$4:$F64,$F64)&lt;2,$F64," ")</f>
        <v> </v>
      </c>
      <c r="K64" s="154">
        <f t="shared" si="1"/>
        <v>1000</v>
      </c>
      <c r="L64" s="154">
        <f t="shared" si="2"/>
        <v>0</v>
      </c>
      <c r="M64" s="154" t="str">
        <f>IF(COUNTIF($F$4:$F64,$F64)&lt;3,$F64," ")</f>
        <v> </v>
      </c>
      <c r="N64" s="154">
        <f t="shared" si="3"/>
        <v>1000</v>
      </c>
      <c r="O64" s="154">
        <f t="shared" si="4"/>
        <v>0</v>
      </c>
      <c r="P64" s="84">
        <f t="shared" si="5"/>
      </c>
      <c r="Q64" s="84">
        <f t="shared" si="6"/>
        <v>1000</v>
      </c>
      <c r="R64" s="84">
        <f t="shared" si="7"/>
        <v>1000</v>
      </c>
      <c r="S64" s="154" t="str">
        <f>IF(COUNTIF($F$4:$F64,J64)&lt;4,$F64," ")</f>
        <v> </v>
      </c>
      <c r="T64" s="154">
        <f t="shared" si="8"/>
        <v>1000</v>
      </c>
      <c r="U64" s="154">
        <f t="shared" si="9"/>
        <v>0</v>
      </c>
      <c r="V64" s="84">
        <f t="shared" si="10"/>
      </c>
      <c r="W64" s="84">
        <f t="shared" si="11"/>
      </c>
      <c r="X64" s="154">
        <f t="shared" si="12"/>
      </c>
      <c r="Y64" s="154">
        <f t="shared" si="13"/>
      </c>
      <c r="Z64" s="53" t="str">
        <f>IF(COUNTIF($C$4:$C$208,C64)&gt;1,"X"," ")</f>
        <v> </v>
      </c>
      <c r="AA64" s="89">
        <f>IF(COUNTIF($B$4:$B$208,B64)&gt;1,"T",B64)</f>
        <v>0</v>
      </c>
      <c r="AB64" s="1">
        <v>15</v>
      </c>
      <c r="AC64" s="65">
        <v>0</v>
      </c>
      <c r="AD64" s="155">
        <v>1000</v>
      </c>
      <c r="AE64" s="156">
        <v>1000</v>
      </c>
      <c r="AF64" s="155">
        <v>1000</v>
      </c>
      <c r="AG64" s="156">
        <v>1000</v>
      </c>
      <c r="AH64" s="155">
        <v>1000</v>
      </c>
      <c r="AI64" s="156">
        <v>1000</v>
      </c>
      <c r="AJ64" s="66" t="str">
        <f t="shared" si="18"/>
        <v> </v>
      </c>
      <c r="AK64" s="157" t="str">
        <f t="shared" si="19"/>
        <v> </v>
      </c>
    </row>
    <row r="65" spans="1:37" ht="15">
      <c r="A65" s="74">
        <f>IF(B65&lt;1,1000,(IF(AA65=B65,B65,(20100-SUM($AA$4:$AA$208))/(COUNTIF($AA$4:$AA$208,"T")))))</f>
        <v>1000</v>
      </c>
      <c r="B65" s="63"/>
      <c r="C65" s="71"/>
      <c r="D65" s="37" t="str">
        <f>IF(C65&gt;0,CONCATENATE((VLOOKUP($C65,Inscription!$A$12:$G$211,3,FALSE)),"   ",(VLOOKUP($C65,Inscription!$A$12:$G$211,4,FALSE)))," ")</f>
        <v> </v>
      </c>
      <c r="E65" s="38"/>
      <c r="F65" s="42" t="str">
        <f>IF(C65&gt;0,(VLOOKUP($C65,Inscription!$A$12:$G$211,5,FALSE))," ")</f>
        <v> </v>
      </c>
      <c r="G65" s="7" t="str">
        <f>IF(C65&gt;0,(VLOOKUP($C65,Inscription!$A$12:$G$211,7,FALSE))," ")</f>
        <v> </v>
      </c>
      <c r="H65" s="42" t="str">
        <f>LEFT(IF(C65&gt;0,(VLOOKUP($C65,Inscription!$A$12:$G$211,6,FALSE))," "),8)</f>
        <v> </v>
      </c>
      <c r="I65" s="70">
        <f t="shared" si="0"/>
        <v>0</v>
      </c>
      <c r="J65" s="154" t="str">
        <f>IF(COUNTIF($F$4:$F65,$F65)&lt;2,$F65," ")</f>
        <v> </v>
      </c>
      <c r="K65" s="154">
        <f t="shared" si="1"/>
        <v>1000</v>
      </c>
      <c r="L65" s="154">
        <f t="shared" si="2"/>
        <v>0</v>
      </c>
      <c r="M65" s="154" t="str">
        <f>IF(COUNTIF($F$4:$F65,$F65)&lt;3,$F65," ")</f>
        <v> </v>
      </c>
      <c r="N65" s="154">
        <f t="shared" si="3"/>
        <v>1000</v>
      </c>
      <c r="O65" s="154">
        <f t="shared" si="4"/>
        <v>0</v>
      </c>
      <c r="P65" s="84">
        <f t="shared" si="5"/>
      </c>
      <c r="Q65" s="84">
        <f t="shared" si="6"/>
        <v>1000</v>
      </c>
      <c r="R65" s="84">
        <f t="shared" si="7"/>
        <v>1000</v>
      </c>
      <c r="S65" s="154" t="str">
        <f>IF(COUNTIF($F$4:$F65,J65)&lt;4,$F65," ")</f>
        <v> </v>
      </c>
      <c r="T65" s="154">
        <f t="shared" si="8"/>
        <v>1000</v>
      </c>
      <c r="U65" s="154">
        <f t="shared" si="9"/>
        <v>0</v>
      </c>
      <c r="V65" s="84">
        <f t="shared" si="10"/>
      </c>
      <c r="W65" s="84">
        <f t="shared" si="11"/>
      </c>
      <c r="X65" s="154">
        <f t="shared" si="12"/>
      </c>
      <c r="Y65" s="154">
        <f t="shared" si="13"/>
      </c>
      <c r="Z65" s="53" t="str">
        <f>IF(COUNTIF($C$4:$C$208,C65)&gt;1,"X"," ")</f>
        <v> </v>
      </c>
      <c r="AA65" s="89">
        <f>IF(COUNTIF($B$4:$B$208,B65)&gt;1,"T",B65)</f>
        <v>0</v>
      </c>
      <c r="AB65" s="1">
        <v>16</v>
      </c>
      <c r="AC65" s="65">
        <v>0</v>
      </c>
      <c r="AD65" s="155">
        <v>1000</v>
      </c>
      <c r="AE65" s="156">
        <v>1000</v>
      </c>
      <c r="AF65" s="155">
        <v>1000</v>
      </c>
      <c r="AG65" s="156">
        <v>1000</v>
      </c>
      <c r="AH65" s="155">
        <v>1000</v>
      </c>
      <c r="AI65" s="156">
        <v>1000</v>
      </c>
      <c r="AJ65" s="66" t="str">
        <f t="shared" si="18"/>
        <v> </v>
      </c>
      <c r="AK65" s="157" t="str">
        <f t="shared" si="19"/>
        <v> </v>
      </c>
    </row>
    <row r="66" spans="1:37" ht="15">
      <c r="A66" s="74">
        <f>IF(B66&lt;1,1000,(IF(AA66=B66,B66,(20100-SUM($AA$4:$AA$208))/(COUNTIF($AA$4:$AA$208,"T")))))</f>
        <v>1000</v>
      </c>
      <c r="B66" s="63"/>
      <c r="C66" s="71"/>
      <c r="D66" s="37" t="str">
        <f>IF(C66&gt;0,CONCATENATE((VLOOKUP($C66,Inscription!$A$12:$G$211,3,FALSE)),"   ",(VLOOKUP($C66,Inscription!$A$12:$G$211,4,FALSE)))," ")</f>
        <v> </v>
      </c>
      <c r="E66" s="38"/>
      <c r="F66" s="42" t="str">
        <f>IF(C66&gt;0,(VLOOKUP($C66,Inscription!$A$12:$G$211,5,FALSE))," ")</f>
        <v> </v>
      </c>
      <c r="G66" s="7" t="str">
        <f>IF(C66&gt;0,(VLOOKUP($C66,Inscription!$A$12:$G$211,7,FALSE))," ")</f>
        <v> </v>
      </c>
      <c r="H66" s="42" t="str">
        <f>LEFT(IF(C66&gt;0,(VLOOKUP($C66,Inscription!$A$12:$G$211,6,FALSE))," "),8)</f>
        <v> </v>
      </c>
      <c r="I66" s="70">
        <f t="shared" si="0"/>
        <v>0</v>
      </c>
      <c r="J66" s="154" t="str">
        <f>IF(COUNTIF($F$4:$F66,$F66)&lt;2,$F66," ")</f>
        <v> </v>
      </c>
      <c r="K66" s="154">
        <f t="shared" si="1"/>
        <v>1000</v>
      </c>
      <c r="L66" s="154">
        <f t="shared" si="2"/>
        <v>0</v>
      </c>
      <c r="M66" s="154" t="str">
        <f>IF(COUNTIF($F$4:$F66,$F66)&lt;3,$F66," ")</f>
        <v> </v>
      </c>
      <c r="N66" s="154">
        <f t="shared" si="3"/>
        <v>1000</v>
      </c>
      <c r="O66" s="154">
        <f t="shared" si="4"/>
        <v>0</v>
      </c>
      <c r="P66" s="84">
        <f t="shared" si="5"/>
      </c>
      <c r="Q66" s="84">
        <f t="shared" si="6"/>
        <v>1000</v>
      </c>
      <c r="R66" s="84">
        <f t="shared" si="7"/>
        <v>1000</v>
      </c>
      <c r="S66" s="154" t="str">
        <f>IF(COUNTIF($F$4:$F66,J66)&lt;4,$F66," ")</f>
        <v> </v>
      </c>
      <c r="T66" s="154">
        <f t="shared" si="8"/>
        <v>1000</v>
      </c>
      <c r="U66" s="154">
        <f t="shared" si="9"/>
        <v>0</v>
      </c>
      <c r="V66" s="84">
        <f t="shared" si="10"/>
      </c>
      <c r="W66" s="84">
        <f t="shared" si="11"/>
      </c>
      <c r="X66" s="154">
        <f t="shared" si="12"/>
      </c>
      <c r="Y66" s="154">
        <f t="shared" si="13"/>
      </c>
      <c r="Z66" s="53" t="str">
        <f>IF(COUNTIF($C$4:$C$208,C66)&gt;1,"X"," ")</f>
        <v> </v>
      </c>
      <c r="AA66" s="89">
        <f>IF(COUNTIF($B$4:$B$208,B66)&gt;1,"T",B66)</f>
        <v>0</v>
      </c>
      <c r="AB66" s="1">
        <v>17</v>
      </c>
      <c r="AC66" s="65">
        <v>0</v>
      </c>
      <c r="AD66" s="155">
        <v>1000</v>
      </c>
      <c r="AE66" s="156">
        <v>1000</v>
      </c>
      <c r="AF66" s="155">
        <v>1000</v>
      </c>
      <c r="AG66" s="156">
        <v>1000</v>
      </c>
      <c r="AH66" s="155">
        <v>1000</v>
      </c>
      <c r="AI66" s="156">
        <v>1000</v>
      </c>
      <c r="AJ66" s="66" t="str">
        <f t="shared" si="18"/>
        <v> </v>
      </c>
      <c r="AK66" s="157" t="str">
        <f t="shared" si="19"/>
        <v> </v>
      </c>
    </row>
    <row r="67" spans="1:37" ht="15">
      <c r="A67" s="74">
        <f>IF(B67&lt;1,1000,(IF(AA67=B67,B67,(20100-SUM($AA$4:$AA$208))/(COUNTIF($AA$4:$AA$208,"T")))))</f>
        <v>1000</v>
      </c>
      <c r="B67" s="63"/>
      <c r="C67" s="71"/>
      <c r="D67" s="37" t="str">
        <f>IF(C67&gt;0,CONCATENATE((VLOOKUP($C67,Inscription!$A$12:$G$211,3,FALSE)),"   ",(VLOOKUP($C67,Inscription!$A$12:$G$211,4,FALSE)))," ")</f>
        <v> </v>
      </c>
      <c r="E67" s="38"/>
      <c r="F67" s="42" t="str">
        <f>IF(C67&gt;0,(VLOOKUP($C67,Inscription!$A$12:$G$211,5,FALSE))," ")</f>
        <v> </v>
      </c>
      <c r="G67" s="7" t="str">
        <f>IF(C67&gt;0,(VLOOKUP($C67,Inscription!$A$12:$G$211,7,FALSE))," ")</f>
        <v> </v>
      </c>
      <c r="H67" s="42" t="str">
        <f>LEFT(IF(C67&gt;0,(VLOOKUP($C67,Inscription!$A$12:$G$211,6,FALSE))," "),8)</f>
        <v> </v>
      </c>
      <c r="I67" s="70">
        <f t="shared" si="0"/>
        <v>0</v>
      </c>
      <c r="J67" s="154" t="str">
        <f>IF(COUNTIF($F$4:$F67,$F67)&lt;2,$F67," ")</f>
        <v> </v>
      </c>
      <c r="K67" s="154">
        <f t="shared" si="1"/>
        <v>1000</v>
      </c>
      <c r="L67" s="154">
        <f t="shared" si="2"/>
        <v>0</v>
      </c>
      <c r="M67" s="154" t="str">
        <f>IF(COUNTIF($F$4:$F67,$F67)&lt;3,$F67," ")</f>
        <v> </v>
      </c>
      <c r="N67" s="154">
        <f t="shared" si="3"/>
        <v>1000</v>
      </c>
      <c r="O67" s="154">
        <f t="shared" si="4"/>
        <v>0</v>
      </c>
      <c r="P67" s="84">
        <f t="shared" si="5"/>
      </c>
      <c r="Q67" s="84">
        <f t="shared" si="6"/>
        <v>1000</v>
      </c>
      <c r="R67" s="84">
        <f t="shared" si="7"/>
        <v>1000</v>
      </c>
      <c r="S67" s="154" t="str">
        <f>IF(COUNTIF($F$4:$F67,J67)&lt;4,$F67," ")</f>
        <v> </v>
      </c>
      <c r="T67" s="154">
        <f t="shared" si="8"/>
        <v>1000</v>
      </c>
      <c r="U67" s="154">
        <f t="shared" si="9"/>
        <v>0</v>
      </c>
      <c r="V67" s="84">
        <f t="shared" si="10"/>
      </c>
      <c r="W67" s="84">
        <f t="shared" si="11"/>
      </c>
      <c r="X67" s="154">
        <f t="shared" si="12"/>
      </c>
      <c r="Y67" s="154">
        <f t="shared" si="13"/>
      </c>
      <c r="Z67" s="53" t="str">
        <f>IF(COUNTIF($C$4:$C$208,C67)&gt;1,"X"," ")</f>
        <v> </v>
      </c>
      <c r="AA67" s="89">
        <f>IF(COUNTIF($B$4:$B$208,B67)&gt;1,"T",B67)</f>
        <v>0</v>
      </c>
      <c r="AB67" s="1">
        <v>18</v>
      </c>
      <c r="AC67" s="65">
        <v>0</v>
      </c>
      <c r="AD67" s="155">
        <v>1000</v>
      </c>
      <c r="AE67" s="156">
        <v>1000</v>
      </c>
      <c r="AF67" s="155">
        <v>1000</v>
      </c>
      <c r="AG67" s="156">
        <v>1000</v>
      </c>
      <c r="AH67" s="155">
        <v>1000</v>
      </c>
      <c r="AI67" s="156">
        <v>1000</v>
      </c>
      <c r="AJ67" s="66" t="str">
        <f t="shared" si="18"/>
        <v> </v>
      </c>
      <c r="AK67" s="157" t="str">
        <f t="shared" si="19"/>
        <v> </v>
      </c>
    </row>
    <row r="68" spans="1:37" ht="15">
      <c r="A68" s="74">
        <f>IF(B68&lt;1,1000,(IF(AA68=B68,B68,(20100-SUM($AA$4:$AA$208))/(COUNTIF($AA$4:$AA$208,"T")))))</f>
        <v>1000</v>
      </c>
      <c r="B68" s="63"/>
      <c r="C68" s="71"/>
      <c r="D68" s="37" t="str">
        <f>IF(C68&gt;0,CONCATENATE((VLOOKUP($C68,Inscription!$A$12:$G$211,3,FALSE)),"   ",(VLOOKUP($C68,Inscription!$A$12:$G$211,4,FALSE)))," ")</f>
        <v> </v>
      </c>
      <c r="E68" s="38"/>
      <c r="F68" s="42" t="str">
        <f>IF(C68&gt;0,(VLOOKUP($C68,Inscription!$A$12:$G$211,5,FALSE))," ")</f>
        <v> </v>
      </c>
      <c r="G68" s="7" t="str">
        <f>IF(C68&gt;0,(VLOOKUP($C68,Inscription!$A$12:$G$211,7,FALSE))," ")</f>
        <v> </v>
      </c>
      <c r="H68" s="42" t="str">
        <f>LEFT(IF(C68&gt;0,(VLOOKUP($C68,Inscription!$A$12:$G$211,6,FALSE))," "),8)</f>
        <v> </v>
      </c>
      <c r="I68" s="70">
        <f t="shared" si="0"/>
        <v>0</v>
      </c>
      <c r="J68" s="154" t="str">
        <f>IF(COUNTIF($F$4:$F68,$F68)&lt;2,$F68," ")</f>
        <v> </v>
      </c>
      <c r="K68" s="154">
        <f t="shared" si="1"/>
        <v>1000</v>
      </c>
      <c r="L68" s="154">
        <f t="shared" si="2"/>
        <v>0</v>
      </c>
      <c r="M68" s="154" t="str">
        <f>IF(COUNTIF($F$4:$F68,$F68)&lt;3,$F68," ")</f>
        <v> </v>
      </c>
      <c r="N68" s="154">
        <f t="shared" si="3"/>
        <v>1000</v>
      </c>
      <c r="O68" s="154">
        <f t="shared" si="4"/>
        <v>0</v>
      </c>
      <c r="P68" s="84">
        <f t="shared" si="5"/>
      </c>
      <c r="Q68" s="84">
        <f t="shared" si="6"/>
        <v>1000</v>
      </c>
      <c r="R68" s="84">
        <f t="shared" si="7"/>
        <v>1000</v>
      </c>
      <c r="S68" s="154" t="str">
        <f>IF(COUNTIF($F$4:$F68,J68)&lt;4,$F68," ")</f>
        <v> </v>
      </c>
      <c r="T68" s="154">
        <f t="shared" si="8"/>
        <v>1000</v>
      </c>
      <c r="U68" s="154">
        <f t="shared" si="9"/>
        <v>0</v>
      </c>
      <c r="V68" s="84">
        <f t="shared" si="10"/>
      </c>
      <c r="W68" s="84">
        <f t="shared" si="11"/>
      </c>
      <c r="X68" s="154">
        <f t="shared" si="12"/>
      </c>
      <c r="Y68" s="154">
        <f t="shared" si="13"/>
      </c>
      <c r="Z68" s="53" t="str">
        <f>IF(COUNTIF($C$4:$C$208,C68)&gt;1,"X"," ")</f>
        <v> </v>
      </c>
      <c r="AA68" s="89">
        <f>IF(COUNTIF($B$4:$B$208,B68)&gt;1,"T",B68)</f>
        <v>0</v>
      </c>
      <c r="AB68" s="1">
        <v>19</v>
      </c>
      <c r="AC68" s="65">
        <v>0</v>
      </c>
      <c r="AD68" s="155">
        <v>1000</v>
      </c>
      <c r="AE68" s="156">
        <v>1000</v>
      </c>
      <c r="AF68" s="155">
        <v>1000</v>
      </c>
      <c r="AG68" s="156">
        <v>1000</v>
      </c>
      <c r="AH68" s="155">
        <v>1000</v>
      </c>
      <c r="AI68" s="156">
        <v>1000</v>
      </c>
      <c r="AJ68" s="66" t="str">
        <f t="shared" si="18"/>
        <v> </v>
      </c>
      <c r="AK68" s="157" t="str">
        <f t="shared" si="19"/>
        <v> </v>
      </c>
    </row>
    <row r="69" spans="1:37" ht="15">
      <c r="A69" s="74">
        <f>IF(B69&lt;1,1000,(IF(AA69=B69,B69,(20100-SUM($AA$4:$AA$208))/(COUNTIF($AA$4:$AA$208,"T")))))</f>
        <v>1000</v>
      </c>
      <c r="B69" s="63"/>
      <c r="C69" s="72"/>
      <c r="D69" s="37" t="str">
        <f>IF(C69&gt;0,CONCATENATE((VLOOKUP($C69,Inscription!$A$12:$G$211,3,FALSE)),"   ",(VLOOKUP($C69,Inscription!$A$12:$G$211,4,FALSE)))," ")</f>
        <v> </v>
      </c>
      <c r="E69" s="38"/>
      <c r="F69" s="42" t="str">
        <f>IF(C69&gt;0,(VLOOKUP($C69,Inscription!$A$12:$G$211,5,FALSE))," ")</f>
        <v> </v>
      </c>
      <c r="G69" s="7" t="str">
        <f>IF(C69&gt;0,(VLOOKUP($C69,Inscription!$A$12:$G$211,7,FALSE))," ")</f>
        <v> </v>
      </c>
      <c r="H69" s="42" t="str">
        <f>LEFT(IF(C69&gt;0,(VLOOKUP($C69,Inscription!$A$12:$G$211,6,FALSE))," "),8)</f>
        <v> </v>
      </c>
      <c r="I69" s="70">
        <f t="shared" si="0"/>
        <v>0</v>
      </c>
      <c r="J69" s="154" t="str">
        <f>IF(COUNTIF($F$4:$F69,$F69)&lt;2,$F69," ")</f>
        <v> </v>
      </c>
      <c r="K69" s="154">
        <f t="shared" si="1"/>
        <v>1000</v>
      </c>
      <c r="L69" s="154">
        <f t="shared" si="2"/>
        <v>0</v>
      </c>
      <c r="M69" s="154" t="str">
        <f>IF(COUNTIF($F$4:$F69,$F69)&lt;3,$F69," ")</f>
        <v> </v>
      </c>
      <c r="N69" s="154">
        <f t="shared" si="3"/>
        <v>1000</v>
      </c>
      <c r="O69" s="154">
        <f t="shared" si="4"/>
        <v>0</v>
      </c>
      <c r="P69" s="84">
        <f t="shared" si="5"/>
      </c>
      <c r="Q69" s="84">
        <f t="shared" si="6"/>
        <v>1000</v>
      </c>
      <c r="R69" s="84">
        <f t="shared" si="7"/>
        <v>1000</v>
      </c>
      <c r="S69" s="154" t="str">
        <f>IF(COUNTIF($F$4:$F69,J69)&lt;4,$F69," ")</f>
        <v> </v>
      </c>
      <c r="T69" s="154">
        <f t="shared" si="8"/>
        <v>1000</v>
      </c>
      <c r="U69" s="154">
        <f t="shared" si="9"/>
        <v>0</v>
      </c>
      <c r="V69" s="84">
        <f t="shared" si="10"/>
      </c>
      <c r="W69" s="84">
        <f t="shared" si="11"/>
      </c>
      <c r="X69" s="154">
        <f t="shared" si="12"/>
      </c>
      <c r="Y69" s="154">
        <f t="shared" si="13"/>
      </c>
      <c r="Z69" s="53" t="str">
        <f>IF(COUNTIF($C$4:$C$208,C69)&gt;1,"X"," ")</f>
        <v> </v>
      </c>
      <c r="AA69" s="89">
        <f>IF(COUNTIF($B$4:$B$208,B69)&gt;1,"T",B69)</f>
        <v>0</v>
      </c>
      <c r="AB69" s="1">
        <v>20</v>
      </c>
      <c r="AC69" s="65">
        <v>0</v>
      </c>
      <c r="AD69" s="155">
        <v>1000</v>
      </c>
      <c r="AE69" s="156">
        <v>1000</v>
      </c>
      <c r="AF69" s="155">
        <v>1000</v>
      </c>
      <c r="AG69" s="156">
        <v>1000</v>
      </c>
      <c r="AH69" s="155">
        <v>1000</v>
      </c>
      <c r="AI69" s="156">
        <v>1000</v>
      </c>
      <c r="AJ69" s="66" t="str">
        <f t="shared" si="18"/>
        <v> </v>
      </c>
      <c r="AK69" s="157" t="str">
        <f t="shared" si="19"/>
        <v> </v>
      </c>
    </row>
    <row r="70" spans="1:37" ht="15">
      <c r="A70" s="74">
        <f>IF(B70&lt;1,1000,(IF(AA70=B70,B70,(20100-SUM($AA$4:$AA$208))/(COUNTIF($AA$4:$AA$208,"T")))))</f>
        <v>1000</v>
      </c>
      <c r="B70" s="63"/>
      <c r="C70" s="72"/>
      <c r="D70" s="37" t="str">
        <f>IF(C70&gt;0,CONCATENATE((VLOOKUP($C70,Inscription!$A$12:$G$211,3,FALSE)),"   ",(VLOOKUP($C70,Inscription!$A$12:$G$211,4,FALSE)))," ")</f>
        <v> </v>
      </c>
      <c r="E70" s="38"/>
      <c r="F70" s="42" t="str">
        <f>IF(C70&gt;0,(VLOOKUP($C70,Inscription!$A$12:$G$211,5,FALSE))," ")</f>
        <v> </v>
      </c>
      <c r="G70" s="7" t="str">
        <f>IF(C70&gt;0,(VLOOKUP($C70,Inscription!$A$12:$G$211,7,FALSE))," ")</f>
        <v> </v>
      </c>
      <c r="H70" s="42" t="str">
        <f>LEFT(IF(C70&gt;0,(VLOOKUP($C70,Inscription!$A$12:$G$211,6,FALSE))," "),8)</f>
        <v> </v>
      </c>
      <c r="I70" s="70">
        <f t="shared" si="0"/>
        <v>0</v>
      </c>
      <c r="J70" s="154" t="str">
        <f>IF(COUNTIF($F$4:$F70,$F70)&lt;2,$F70," ")</f>
        <v> </v>
      </c>
      <c r="K70" s="154">
        <f t="shared" si="1"/>
        <v>1000</v>
      </c>
      <c r="L70" s="154">
        <f t="shared" si="2"/>
        <v>0</v>
      </c>
      <c r="M70" s="154" t="str">
        <f>IF(COUNTIF($F$4:$F70,$F70)&lt;3,$F70," ")</f>
        <v> </v>
      </c>
      <c r="N70" s="154">
        <f t="shared" si="3"/>
        <v>1000</v>
      </c>
      <c r="O70" s="154">
        <f t="shared" si="4"/>
        <v>0</v>
      </c>
      <c r="P70" s="84">
        <f t="shared" si="5"/>
      </c>
      <c r="Q70" s="84">
        <f t="shared" si="6"/>
        <v>1000</v>
      </c>
      <c r="R70" s="84">
        <f t="shared" si="7"/>
        <v>1000</v>
      </c>
      <c r="S70" s="154" t="str">
        <f>IF(COUNTIF($F$4:$F70,J70)&lt;4,$F70," ")</f>
        <v> </v>
      </c>
      <c r="T70" s="154">
        <f t="shared" si="8"/>
        <v>1000</v>
      </c>
      <c r="U70" s="154">
        <f t="shared" si="9"/>
        <v>0</v>
      </c>
      <c r="V70" s="84">
        <f t="shared" si="10"/>
      </c>
      <c r="W70" s="84">
        <f t="shared" si="11"/>
      </c>
      <c r="X70" s="154">
        <f t="shared" si="12"/>
      </c>
      <c r="Y70" s="154">
        <f t="shared" si="13"/>
      </c>
      <c r="Z70" s="53" t="str">
        <f>IF(COUNTIF($C$4:$C$208,C70)&gt;1,"X"," ")</f>
        <v> </v>
      </c>
      <c r="AA70" s="89">
        <f>IF(COUNTIF($B$4:$B$208,B70)&gt;1,"T",B70)</f>
        <v>0</v>
      </c>
      <c r="AB70" s="1">
        <v>21</v>
      </c>
      <c r="AC70" s="65">
        <v>0</v>
      </c>
      <c r="AD70" s="155">
        <v>1000</v>
      </c>
      <c r="AE70" s="156">
        <v>1000</v>
      </c>
      <c r="AF70" s="155">
        <v>1000</v>
      </c>
      <c r="AG70" s="156">
        <v>1000</v>
      </c>
      <c r="AH70" s="155">
        <v>1000</v>
      </c>
      <c r="AI70" s="156">
        <v>1000</v>
      </c>
      <c r="AJ70" s="66" t="str">
        <f t="shared" si="18"/>
        <v> </v>
      </c>
      <c r="AK70" s="157" t="str">
        <f t="shared" si="19"/>
        <v> </v>
      </c>
    </row>
    <row r="71" spans="1:37" ht="15">
      <c r="A71" s="74">
        <f>IF(B71&lt;1,1000,(IF(AA71=B71,B71,(20100-SUM($AA$4:$AA$208))/(COUNTIF($AA$4:$AA$208,"T")))))</f>
        <v>1000</v>
      </c>
      <c r="B71" s="63"/>
      <c r="C71" s="72"/>
      <c r="D71" s="37" t="str">
        <f>IF(C71&gt;0,CONCATENATE((VLOOKUP($C71,Inscription!$A$12:$G$211,3,FALSE)),"   ",(VLOOKUP($C71,Inscription!$A$12:$G$211,4,FALSE)))," ")</f>
        <v> </v>
      </c>
      <c r="E71" s="38"/>
      <c r="F71" s="42" t="str">
        <f>IF(C71&gt;0,(VLOOKUP($C71,Inscription!$A$12:$G$211,5,FALSE))," ")</f>
        <v> </v>
      </c>
      <c r="G71" s="7" t="str">
        <f>IF(C71&gt;0,(VLOOKUP($C71,Inscription!$A$12:$G$211,7,FALSE))," ")</f>
        <v> </v>
      </c>
      <c r="H71" s="42" t="str">
        <f>LEFT(IF(C71&gt;0,(VLOOKUP($C71,Inscription!$A$12:$G$211,6,FALSE))," "),8)</f>
        <v> </v>
      </c>
      <c r="I71" s="70">
        <f t="shared" si="0"/>
        <v>0</v>
      </c>
      <c r="J71" s="154" t="str">
        <f>IF(COUNTIF($F$4:$F71,$F71)&lt;2,$F71," ")</f>
        <v> </v>
      </c>
      <c r="K71" s="154">
        <f t="shared" si="1"/>
        <v>1000</v>
      </c>
      <c r="L71" s="154">
        <f t="shared" si="2"/>
        <v>0</v>
      </c>
      <c r="M71" s="154" t="str">
        <f>IF(COUNTIF($F$4:$F71,$F71)&lt;3,$F71," ")</f>
        <v> </v>
      </c>
      <c r="N71" s="154">
        <f t="shared" si="3"/>
        <v>1000</v>
      </c>
      <c r="O71" s="154">
        <f t="shared" si="4"/>
        <v>0</v>
      </c>
      <c r="P71" s="84">
        <f t="shared" si="5"/>
      </c>
      <c r="Q71" s="84">
        <f t="shared" si="6"/>
        <v>1000</v>
      </c>
      <c r="R71" s="84">
        <f t="shared" si="7"/>
        <v>1000</v>
      </c>
      <c r="S71" s="154" t="str">
        <f>IF(COUNTIF($F$4:$F71,J71)&lt;4,$F71," ")</f>
        <v> </v>
      </c>
      <c r="T71" s="154">
        <f t="shared" si="8"/>
        <v>1000</v>
      </c>
      <c r="U71" s="154">
        <f t="shared" si="9"/>
        <v>0</v>
      </c>
      <c r="V71" s="84">
        <f t="shared" si="10"/>
      </c>
      <c r="W71" s="84">
        <f t="shared" si="11"/>
      </c>
      <c r="X71" s="154">
        <f t="shared" si="12"/>
      </c>
      <c r="Y71" s="154">
        <f t="shared" si="13"/>
      </c>
      <c r="Z71" s="53" t="str">
        <f>IF(COUNTIF($C$4:$C$208,C71)&gt;1,"X"," ")</f>
        <v> </v>
      </c>
      <c r="AA71" s="89">
        <f>IF(COUNTIF($B$4:$B$208,B71)&gt;1,"T",B71)</f>
        <v>0</v>
      </c>
      <c r="AB71" s="1">
        <v>22</v>
      </c>
      <c r="AC71" s="65">
        <v>0</v>
      </c>
      <c r="AD71" s="155">
        <v>1000</v>
      </c>
      <c r="AE71" s="156">
        <v>1000</v>
      </c>
      <c r="AF71" s="155">
        <v>1000</v>
      </c>
      <c r="AG71" s="156">
        <v>1000</v>
      </c>
      <c r="AH71" s="155">
        <v>1000</v>
      </c>
      <c r="AI71" s="156">
        <v>1000</v>
      </c>
      <c r="AJ71" s="66" t="str">
        <f t="shared" si="18"/>
        <v> </v>
      </c>
      <c r="AK71" s="157" t="str">
        <f t="shared" si="19"/>
        <v> </v>
      </c>
    </row>
    <row r="72" spans="1:37" ht="15">
      <c r="A72" s="74">
        <f>IF(B72&lt;1,1000,(IF(AA72=B72,B72,(20100-SUM($AA$4:$AA$208))/(COUNTIF($AA$4:$AA$208,"T")))))</f>
        <v>1000</v>
      </c>
      <c r="B72" s="63"/>
      <c r="C72" s="72"/>
      <c r="D72" s="37" t="str">
        <f>IF(C72&gt;0,CONCATENATE((VLOOKUP($C72,Inscription!$A$12:$G$211,3,FALSE)),"   ",(VLOOKUP($C72,Inscription!$A$12:$G$211,4,FALSE)))," ")</f>
        <v> </v>
      </c>
      <c r="E72" s="38"/>
      <c r="F72" s="42" t="str">
        <f>IF(C72&gt;0,(VLOOKUP($C72,Inscription!$A$12:$G$211,5,FALSE))," ")</f>
        <v> </v>
      </c>
      <c r="G72" s="7" t="str">
        <f>IF(C72&gt;0,(VLOOKUP($C72,Inscription!$A$12:$G$211,7,FALSE))," ")</f>
        <v> </v>
      </c>
      <c r="H72" s="42" t="str">
        <f>LEFT(IF(C72&gt;0,(VLOOKUP($C72,Inscription!$A$12:$G$211,6,FALSE))," "),8)</f>
        <v> </v>
      </c>
      <c r="I72" s="70">
        <f t="shared" si="0"/>
        <v>0</v>
      </c>
      <c r="J72" s="154" t="str">
        <f>IF(COUNTIF($F$4:$F72,$F72)&lt;2,$F72," ")</f>
        <v> </v>
      </c>
      <c r="K72" s="154">
        <f t="shared" si="1"/>
        <v>1000</v>
      </c>
      <c r="L72" s="154">
        <f t="shared" si="2"/>
        <v>0</v>
      </c>
      <c r="M72" s="154" t="str">
        <f>IF(COUNTIF($F$4:$F72,$F72)&lt;3,$F72," ")</f>
        <v> </v>
      </c>
      <c r="N72" s="154">
        <f t="shared" si="3"/>
        <v>1000</v>
      </c>
      <c r="O72" s="154">
        <f t="shared" si="4"/>
        <v>0</v>
      </c>
      <c r="P72" s="84">
        <f t="shared" si="5"/>
      </c>
      <c r="Q72" s="84">
        <f t="shared" si="6"/>
        <v>1000</v>
      </c>
      <c r="R72" s="84">
        <f t="shared" si="7"/>
        <v>1000</v>
      </c>
      <c r="S72" s="154" t="str">
        <f>IF(COUNTIF($F$4:$F72,J72)&lt;4,$F72," ")</f>
        <v> </v>
      </c>
      <c r="T72" s="154">
        <f t="shared" si="8"/>
        <v>1000</v>
      </c>
      <c r="U72" s="154">
        <f t="shared" si="9"/>
        <v>0</v>
      </c>
      <c r="V72" s="84">
        <f t="shared" si="10"/>
      </c>
      <c r="W72" s="84">
        <f t="shared" si="11"/>
      </c>
      <c r="X72" s="154">
        <f t="shared" si="12"/>
      </c>
      <c r="Y72" s="154">
        <f t="shared" si="13"/>
      </c>
      <c r="Z72" s="53" t="str">
        <f>IF(COUNTIF($C$4:$C$208,C72)&gt;1,"X"," ")</f>
        <v> </v>
      </c>
      <c r="AA72" s="89">
        <f>IF(COUNTIF($B$4:$B$208,B72)&gt;1,"T",B72)</f>
        <v>0</v>
      </c>
      <c r="AB72" s="1">
        <v>23</v>
      </c>
      <c r="AC72" s="65">
        <v>0</v>
      </c>
      <c r="AD72" s="155">
        <v>1000</v>
      </c>
      <c r="AE72" s="156">
        <v>1000</v>
      </c>
      <c r="AF72" s="155">
        <v>1000</v>
      </c>
      <c r="AG72" s="156">
        <v>1000</v>
      </c>
      <c r="AH72" s="155">
        <v>1000</v>
      </c>
      <c r="AI72" s="156">
        <v>1000</v>
      </c>
      <c r="AJ72" s="66" t="str">
        <f t="shared" si="18"/>
        <v> </v>
      </c>
      <c r="AK72" s="157" t="str">
        <f t="shared" si="19"/>
        <v> </v>
      </c>
    </row>
    <row r="73" spans="1:37" ht="15">
      <c r="A73" s="74">
        <f>IF(B73&lt;1,1000,(IF(AA73=B73,B73,(20100-SUM($AA$4:$AA$208))/(COUNTIF($AA$4:$AA$208,"T")))))</f>
        <v>1000</v>
      </c>
      <c r="B73" s="63"/>
      <c r="C73" s="72"/>
      <c r="D73" s="37" t="str">
        <f>IF(C73&gt;0,CONCATENATE((VLOOKUP($C73,Inscription!$A$12:$G$211,3,FALSE)),"   ",(VLOOKUP($C73,Inscription!$A$12:$G$211,4,FALSE)))," ")</f>
        <v> </v>
      </c>
      <c r="E73" s="38"/>
      <c r="F73" s="42" t="str">
        <f>IF(C73&gt;0,(VLOOKUP($C73,Inscription!$A$12:$G$211,5,FALSE))," ")</f>
        <v> </v>
      </c>
      <c r="G73" s="7" t="str">
        <f>IF(C73&gt;0,(VLOOKUP($C73,Inscription!$A$12:$G$211,7,FALSE))," ")</f>
        <v> </v>
      </c>
      <c r="H73" s="42" t="str">
        <f>LEFT(IF(C73&gt;0,(VLOOKUP($C73,Inscription!$A$12:$G$211,6,FALSE))," "),8)</f>
        <v> </v>
      </c>
      <c r="I73" s="70">
        <f t="shared" si="0"/>
        <v>0</v>
      </c>
      <c r="J73" s="154" t="str">
        <f>IF(COUNTIF($F$4:$F73,$F73)&lt;2,$F73," ")</f>
        <v> </v>
      </c>
      <c r="K73" s="154">
        <f t="shared" si="1"/>
        <v>1000</v>
      </c>
      <c r="L73" s="154">
        <f t="shared" si="2"/>
        <v>0</v>
      </c>
      <c r="M73" s="154" t="str">
        <f>IF(COUNTIF($F$4:$F73,$F73)&lt;3,$F73," ")</f>
        <v> </v>
      </c>
      <c r="N73" s="154">
        <f t="shared" si="3"/>
        <v>1000</v>
      </c>
      <c r="O73" s="154">
        <f t="shared" si="4"/>
        <v>0</v>
      </c>
      <c r="P73" s="84">
        <f t="shared" si="5"/>
      </c>
      <c r="Q73" s="84">
        <f t="shared" si="6"/>
        <v>1000</v>
      </c>
      <c r="R73" s="84">
        <f t="shared" si="7"/>
        <v>1000</v>
      </c>
      <c r="S73" s="154" t="str">
        <f>IF(COUNTIF($F$4:$F73,J73)&lt;4,$F73," ")</f>
        <v> </v>
      </c>
      <c r="T73" s="154">
        <f t="shared" si="8"/>
        <v>1000</v>
      </c>
      <c r="U73" s="154">
        <f t="shared" si="9"/>
        <v>0</v>
      </c>
      <c r="V73" s="84">
        <f t="shared" si="10"/>
      </c>
      <c r="W73" s="84">
        <f t="shared" si="11"/>
      </c>
      <c r="X73" s="154">
        <f t="shared" si="12"/>
      </c>
      <c r="Y73" s="154">
        <f t="shared" si="13"/>
      </c>
      <c r="Z73" s="53" t="str">
        <f>IF(COUNTIF($C$4:$C$208,C73)&gt;1,"X"," ")</f>
        <v> </v>
      </c>
      <c r="AA73" s="89">
        <f>IF(COUNTIF($B$4:$B$208,B73)&gt;1,"T",B73)</f>
        <v>0</v>
      </c>
      <c r="AB73" s="1">
        <v>24</v>
      </c>
      <c r="AC73" s="65">
        <v>0</v>
      </c>
      <c r="AD73" s="155">
        <v>1000</v>
      </c>
      <c r="AE73" s="156">
        <v>1000</v>
      </c>
      <c r="AF73" s="155">
        <v>1000</v>
      </c>
      <c r="AG73" s="156">
        <v>1000</v>
      </c>
      <c r="AH73" s="155">
        <v>1000</v>
      </c>
      <c r="AI73" s="156">
        <v>1000</v>
      </c>
      <c r="AJ73" s="66" t="str">
        <f t="shared" si="18"/>
        <v> </v>
      </c>
      <c r="AK73" s="157" t="str">
        <f t="shared" si="19"/>
        <v> </v>
      </c>
    </row>
    <row r="74" spans="1:37" ht="15">
      <c r="A74" s="74">
        <f>IF(B74&lt;1,1000,(IF(AA74=B74,B74,(20100-SUM($AA$4:$AA$208))/(COUNTIF($AA$4:$AA$208,"T")))))</f>
        <v>1000</v>
      </c>
      <c r="B74" s="63"/>
      <c r="C74" s="72"/>
      <c r="D74" s="37" t="str">
        <f>IF(C74&gt;0,CONCATENATE((VLOOKUP($C74,Inscription!$A$12:$G$211,3,FALSE)),"   ",(VLOOKUP($C74,Inscription!$A$12:$G$211,4,FALSE)))," ")</f>
        <v> </v>
      </c>
      <c r="E74" s="38"/>
      <c r="F74" s="42" t="str">
        <f>IF(C74&gt;0,(VLOOKUP($C74,Inscription!$A$12:$G$211,5,FALSE))," ")</f>
        <v> </v>
      </c>
      <c r="G74" s="7" t="str">
        <f>IF(C74&gt;0,(VLOOKUP($C74,Inscription!$A$12:$G$211,7,FALSE))," ")</f>
        <v> </v>
      </c>
      <c r="H74" s="42" t="str">
        <f>LEFT(IF(C74&gt;0,(VLOOKUP($C74,Inscription!$A$12:$G$211,6,FALSE))," "),8)</f>
        <v> </v>
      </c>
      <c r="I74" s="70">
        <f t="shared" si="0"/>
        <v>0</v>
      </c>
      <c r="J74" s="154" t="str">
        <f>IF(COUNTIF($F$4:$F74,$F74)&lt;2,$F74," ")</f>
        <v> </v>
      </c>
      <c r="K74" s="154">
        <f aca="true" t="shared" si="20" ref="K74:K137">IF(J74=F74,A74,"")</f>
        <v>1000</v>
      </c>
      <c r="L74" s="154">
        <f aca="true" t="shared" si="21" ref="L74:L137">IF(J74=F74,I74,"")</f>
        <v>0</v>
      </c>
      <c r="M74" s="154" t="str">
        <f>IF(COUNTIF($F$4:$F74,$F74)&lt;3,$F74," ")</f>
        <v> </v>
      </c>
      <c r="N74" s="154">
        <f aca="true" t="shared" si="22" ref="N74:N137">IF(M74=$F74,$A74,"")</f>
        <v>1000</v>
      </c>
      <c r="O74" s="154">
        <f aca="true" t="shared" si="23" ref="O74:O137">IF(M74=$F74,$I74,"")</f>
        <v>0</v>
      </c>
      <c r="P74" s="84">
        <f aca="true" t="shared" si="24" ref="P74:P137">IF(M74=J74,"",M74)</f>
      </c>
      <c r="Q74" s="84">
        <f aca="true" t="shared" si="25" ref="Q74:Q137">IF(P74=$F74,$A74,1000)</f>
        <v>1000</v>
      </c>
      <c r="R74" s="84">
        <f aca="true" t="shared" si="26" ref="R74:R137">IF(P74=$F74,$I74,1000)</f>
        <v>1000</v>
      </c>
      <c r="S74" s="154" t="str">
        <f>IF(COUNTIF($F$4:$F74,J74)&lt;4,$F74," ")</f>
        <v> </v>
      </c>
      <c r="T74" s="154">
        <f aca="true" t="shared" si="27" ref="T74:T137">IF(S74=$F74,$A74,"")</f>
        <v>1000</v>
      </c>
      <c r="U74" s="154">
        <f aca="true" t="shared" si="28" ref="U74:U137">IF(S74=$F74,$I74,"")</f>
        <v>0</v>
      </c>
      <c r="V74" s="84">
        <f aca="true" t="shared" si="29" ref="V74:V137">IF(S74=J74,"",S74)</f>
      </c>
      <c r="W74" s="84">
        <f aca="true" t="shared" si="30" ref="W74:W137">IF(V74=P74,"",S74)</f>
      </c>
      <c r="X74" s="154">
        <f aca="true" t="shared" si="31" ref="X74:X137">IF(W74=$F74,$A74,"")</f>
      </c>
      <c r="Y74" s="154">
        <f aca="true" t="shared" si="32" ref="Y74:Y137">IF(W74=$F74,$I74,"")</f>
      </c>
      <c r="Z74" s="53" t="str">
        <f>IF(COUNTIF($C$4:$C$208,C74)&gt;1,"X"," ")</f>
        <v> </v>
      </c>
      <c r="AA74" s="89">
        <f>IF(COUNTIF($B$4:$B$208,B74)&gt;1,"T",B74)</f>
        <v>0</v>
      </c>
      <c r="AB74" s="1">
        <v>25</v>
      </c>
      <c r="AC74" s="65">
        <v>0</v>
      </c>
      <c r="AD74" s="155">
        <v>1000</v>
      </c>
      <c r="AE74" s="156">
        <v>1000</v>
      </c>
      <c r="AF74" s="155">
        <v>1000</v>
      </c>
      <c r="AG74" s="156">
        <v>1000</v>
      </c>
      <c r="AH74" s="155">
        <v>1000</v>
      </c>
      <c r="AI74" s="156">
        <v>1000</v>
      </c>
      <c r="AJ74" s="66" t="str">
        <f t="shared" si="18"/>
        <v> </v>
      </c>
      <c r="AK74" s="157" t="str">
        <f t="shared" si="19"/>
        <v> </v>
      </c>
    </row>
    <row r="75" spans="1:37" ht="15">
      <c r="A75" s="74">
        <f>IF(B75&lt;1,1000,(IF(AA75=B75,B75,(20100-SUM($AA$4:$AA$208))/(COUNTIF($AA$4:$AA$208,"T")))))</f>
        <v>1000</v>
      </c>
      <c r="B75" s="63"/>
      <c r="C75" s="72"/>
      <c r="D75" s="37" t="str">
        <f>IF(C75&gt;0,CONCATENATE((VLOOKUP($C75,Inscription!$A$12:$G$211,3,FALSE)),"   ",(VLOOKUP($C75,Inscription!$A$12:$G$211,4,FALSE)))," ")</f>
        <v> </v>
      </c>
      <c r="E75" s="38"/>
      <c r="F75" s="42" t="str">
        <f>IF(C75&gt;0,(VLOOKUP($C75,Inscription!$A$12:$G$211,5,FALSE))," ")</f>
        <v> </v>
      </c>
      <c r="G75" s="7" t="str">
        <f>IF(C75&gt;0,(VLOOKUP($C75,Inscription!$A$12:$G$211,7,FALSE))," ")</f>
        <v> </v>
      </c>
      <c r="H75" s="42" t="str">
        <f>LEFT(IF(C75&gt;0,(VLOOKUP($C75,Inscription!$A$12:$G$211,6,FALSE))," "),8)</f>
        <v> </v>
      </c>
      <c r="I75" s="70">
        <f aca="true" t="shared" si="33" ref="I75:I138">I74</f>
        <v>0</v>
      </c>
      <c r="J75" s="154" t="str">
        <f>IF(COUNTIF($F$4:$F75,$F75)&lt;2,$F75," ")</f>
        <v> </v>
      </c>
      <c r="K75" s="154">
        <f t="shared" si="20"/>
        <v>1000</v>
      </c>
      <c r="L75" s="154">
        <f t="shared" si="21"/>
        <v>0</v>
      </c>
      <c r="M75" s="154" t="str">
        <f>IF(COUNTIF($F$4:$F75,$F75)&lt;3,$F75," ")</f>
        <v> </v>
      </c>
      <c r="N75" s="154">
        <f t="shared" si="22"/>
        <v>1000</v>
      </c>
      <c r="O75" s="154">
        <f t="shared" si="23"/>
        <v>0</v>
      </c>
      <c r="P75" s="84">
        <f t="shared" si="24"/>
      </c>
      <c r="Q75" s="84">
        <f t="shared" si="25"/>
        <v>1000</v>
      </c>
      <c r="R75" s="84">
        <f t="shared" si="26"/>
        <v>1000</v>
      </c>
      <c r="S75" s="154" t="str">
        <f>IF(COUNTIF($F$4:$F75,J75)&lt;4,$F75," ")</f>
        <v> </v>
      </c>
      <c r="T75" s="154">
        <f t="shared" si="27"/>
        <v>1000</v>
      </c>
      <c r="U75" s="154">
        <f t="shared" si="28"/>
        <v>0</v>
      </c>
      <c r="V75" s="84">
        <f t="shared" si="29"/>
      </c>
      <c r="W75" s="84">
        <f t="shared" si="30"/>
      </c>
      <c r="X75" s="154">
        <f t="shared" si="31"/>
      </c>
      <c r="Y75" s="154">
        <f t="shared" si="32"/>
      </c>
      <c r="Z75" s="53" t="str">
        <f>IF(COUNTIF($C$4:$C$208,C75)&gt;1,"X"," ")</f>
        <v> </v>
      </c>
      <c r="AA75" s="89">
        <f>IF(COUNTIF($B$4:$B$208,B75)&gt;1,"T",B75)</f>
        <v>0</v>
      </c>
      <c r="AB75" s="1">
        <v>26</v>
      </c>
      <c r="AC75" s="65">
        <v>0</v>
      </c>
      <c r="AD75" s="155">
        <v>1000</v>
      </c>
      <c r="AE75" s="156">
        <v>1000</v>
      </c>
      <c r="AF75" s="155">
        <v>1000</v>
      </c>
      <c r="AG75" s="156">
        <v>1000</v>
      </c>
      <c r="AH75" s="155">
        <v>1000</v>
      </c>
      <c r="AI75" s="156">
        <v>1000</v>
      </c>
      <c r="AJ75" s="66" t="str">
        <f t="shared" si="18"/>
        <v> </v>
      </c>
      <c r="AK75" s="157" t="str">
        <f t="shared" si="19"/>
        <v> </v>
      </c>
    </row>
    <row r="76" spans="1:37" ht="15">
      <c r="A76" s="74">
        <f>IF(B76&lt;1,1000,(IF(AA76=B76,B76,(20100-SUM($AA$4:$AA$208))/(COUNTIF($AA$4:$AA$208,"T")))))</f>
        <v>1000</v>
      </c>
      <c r="B76" s="63"/>
      <c r="C76" s="72"/>
      <c r="D76" s="37" t="str">
        <f>IF(C76&gt;0,CONCATENATE((VLOOKUP($C76,Inscription!$A$12:$G$211,3,FALSE)),"   ",(VLOOKUP($C76,Inscription!$A$12:$G$211,4,FALSE)))," ")</f>
        <v> </v>
      </c>
      <c r="E76" s="38"/>
      <c r="F76" s="42" t="str">
        <f>IF(C76&gt;0,(VLOOKUP($C76,Inscription!$A$12:$G$211,5,FALSE))," ")</f>
        <v> </v>
      </c>
      <c r="G76" s="7" t="str">
        <f>IF(C76&gt;0,(VLOOKUP($C76,Inscription!$A$12:$G$211,7,FALSE))," ")</f>
        <v> </v>
      </c>
      <c r="H76" s="42" t="str">
        <f>LEFT(IF(C76&gt;0,(VLOOKUP($C76,Inscription!$A$12:$G$211,6,FALSE))," "),8)</f>
        <v> </v>
      </c>
      <c r="I76" s="70">
        <f t="shared" si="33"/>
        <v>0</v>
      </c>
      <c r="J76" s="154" t="str">
        <f>IF(COUNTIF($F$4:$F76,$F76)&lt;2,$F76," ")</f>
        <v> </v>
      </c>
      <c r="K76" s="154">
        <f t="shared" si="20"/>
        <v>1000</v>
      </c>
      <c r="L76" s="154">
        <f t="shared" si="21"/>
        <v>0</v>
      </c>
      <c r="M76" s="154" t="str">
        <f>IF(COUNTIF($F$4:$F76,$F76)&lt;3,$F76," ")</f>
        <v> </v>
      </c>
      <c r="N76" s="154">
        <f t="shared" si="22"/>
        <v>1000</v>
      </c>
      <c r="O76" s="154">
        <f t="shared" si="23"/>
        <v>0</v>
      </c>
      <c r="P76" s="84">
        <f t="shared" si="24"/>
      </c>
      <c r="Q76" s="84">
        <f t="shared" si="25"/>
        <v>1000</v>
      </c>
      <c r="R76" s="84">
        <f t="shared" si="26"/>
        <v>1000</v>
      </c>
      <c r="S76" s="154" t="str">
        <f>IF(COUNTIF($F$4:$F76,J76)&lt;4,$F76," ")</f>
        <v> </v>
      </c>
      <c r="T76" s="154">
        <f t="shared" si="27"/>
        <v>1000</v>
      </c>
      <c r="U76" s="154">
        <f t="shared" si="28"/>
        <v>0</v>
      </c>
      <c r="V76" s="84">
        <f t="shared" si="29"/>
      </c>
      <c r="W76" s="84">
        <f t="shared" si="30"/>
      </c>
      <c r="X76" s="154">
        <f t="shared" si="31"/>
      </c>
      <c r="Y76" s="154">
        <f t="shared" si="32"/>
      </c>
      <c r="Z76" s="53" t="str">
        <f>IF(COUNTIF($C$4:$C$208,C76)&gt;1,"X"," ")</f>
        <v> </v>
      </c>
      <c r="AA76" s="89">
        <f>IF(COUNTIF($B$4:$B$208,B76)&gt;1,"T",B76)</f>
        <v>0</v>
      </c>
      <c r="AB76" s="1">
        <v>27</v>
      </c>
      <c r="AC76" s="65">
        <v>0</v>
      </c>
      <c r="AD76" s="155">
        <v>1000</v>
      </c>
      <c r="AE76" s="156">
        <v>1000</v>
      </c>
      <c r="AF76" s="155">
        <v>1000</v>
      </c>
      <c r="AG76" s="156">
        <v>1000</v>
      </c>
      <c r="AH76" s="155">
        <v>1000</v>
      </c>
      <c r="AI76" s="156">
        <v>1000</v>
      </c>
      <c r="AJ76" s="66" t="str">
        <f t="shared" si="18"/>
        <v> </v>
      </c>
      <c r="AK76" s="157" t="str">
        <f t="shared" si="19"/>
        <v> </v>
      </c>
    </row>
    <row r="77" spans="1:37" ht="15">
      <c r="A77" s="74">
        <f>IF(B77&lt;1,1000,(IF(AA77=B77,B77,(20100-SUM($AA$4:$AA$208))/(COUNTIF($AA$4:$AA$208,"T")))))</f>
        <v>1000</v>
      </c>
      <c r="B77" s="63"/>
      <c r="C77" s="72"/>
      <c r="D77" s="37" t="str">
        <f>IF(C77&gt;0,CONCATENATE((VLOOKUP($C77,Inscription!$A$12:$G$211,3,FALSE)),"   ",(VLOOKUP($C77,Inscription!$A$12:$G$211,4,FALSE)))," ")</f>
        <v> </v>
      </c>
      <c r="E77" s="38"/>
      <c r="F77" s="42" t="str">
        <f>IF(C77&gt;0,(VLOOKUP($C77,Inscription!$A$12:$G$211,5,FALSE))," ")</f>
        <v> </v>
      </c>
      <c r="G77" s="7" t="str">
        <f>IF(C77&gt;0,(VLOOKUP($C77,Inscription!$A$12:$G$211,7,FALSE))," ")</f>
        <v> </v>
      </c>
      <c r="H77" s="42" t="str">
        <f>LEFT(IF(C77&gt;0,(VLOOKUP($C77,Inscription!$A$12:$G$211,6,FALSE))," "),8)</f>
        <v> </v>
      </c>
      <c r="I77" s="70">
        <f t="shared" si="33"/>
        <v>0</v>
      </c>
      <c r="J77" s="154" t="str">
        <f>IF(COUNTIF($F$4:$F77,$F77)&lt;2,$F77," ")</f>
        <v> </v>
      </c>
      <c r="K77" s="154">
        <f t="shared" si="20"/>
        <v>1000</v>
      </c>
      <c r="L77" s="154">
        <f t="shared" si="21"/>
        <v>0</v>
      </c>
      <c r="M77" s="154" t="str">
        <f>IF(COUNTIF($F$4:$F77,$F77)&lt;3,$F77," ")</f>
        <v> </v>
      </c>
      <c r="N77" s="154">
        <f t="shared" si="22"/>
        <v>1000</v>
      </c>
      <c r="O77" s="154">
        <f t="shared" si="23"/>
        <v>0</v>
      </c>
      <c r="P77" s="84">
        <f t="shared" si="24"/>
      </c>
      <c r="Q77" s="84">
        <f t="shared" si="25"/>
        <v>1000</v>
      </c>
      <c r="R77" s="84">
        <f t="shared" si="26"/>
        <v>1000</v>
      </c>
      <c r="S77" s="154" t="str">
        <f>IF(COUNTIF($F$4:$F77,J77)&lt;4,$F77," ")</f>
        <v> </v>
      </c>
      <c r="T77" s="154">
        <f t="shared" si="27"/>
        <v>1000</v>
      </c>
      <c r="U77" s="154">
        <f t="shared" si="28"/>
        <v>0</v>
      </c>
      <c r="V77" s="84">
        <f t="shared" si="29"/>
      </c>
      <c r="W77" s="84">
        <f t="shared" si="30"/>
      </c>
      <c r="X77" s="154">
        <f t="shared" si="31"/>
      </c>
      <c r="Y77" s="154">
        <f t="shared" si="32"/>
      </c>
      <c r="Z77" s="53" t="str">
        <f>IF(COUNTIF($C$4:$C$208,C77)&gt;1,"X"," ")</f>
        <v> </v>
      </c>
      <c r="AA77" s="89">
        <f>IF(COUNTIF($B$4:$B$208,B77)&gt;1,"T",B77)</f>
        <v>0</v>
      </c>
      <c r="AB77" s="1">
        <v>28</v>
      </c>
      <c r="AC77" s="65">
        <v>0</v>
      </c>
      <c r="AD77" s="155">
        <v>1000</v>
      </c>
      <c r="AE77" s="156">
        <v>1000</v>
      </c>
      <c r="AF77" s="155">
        <v>1000</v>
      </c>
      <c r="AG77" s="156">
        <v>1000</v>
      </c>
      <c r="AH77" s="155">
        <v>1000</v>
      </c>
      <c r="AI77" s="156">
        <v>1000</v>
      </c>
      <c r="AJ77" s="66" t="str">
        <f t="shared" si="18"/>
        <v> </v>
      </c>
      <c r="AK77" s="157" t="str">
        <f t="shared" si="19"/>
        <v> </v>
      </c>
    </row>
    <row r="78" spans="1:37" ht="15">
      <c r="A78" s="74">
        <f>IF(B78&lt;1,1000,(IF(AA78=B78,B78,(20100-SUM($AA$4:$AA$208))/(COUNTIF($AA$4:$AA$208,"T")))))</f>
        <v>1000</v>
      </c>
      <c r="B78" s="63"/>
      <c r="C78" s="72"/>
      <c r="D78" s="37" t="str">
        <f>IF(C78&gt;0,CONCATENATE((VLOOKUP($C78,Inscription!$A$12:$G$211,3,FALSE)),"   ",(VLOOKUP($C78,Inscription!$A$12:$G$211,4,FALSE)))," ")</f>
        <v> </v>
      </c>
      <c r="E78" s="38"/>
      <c r="F78" s="42" t="str">
        <f>IF(C78&gt;0,(VLOOKUP($C78,Inscription!$A$12:$G$211,5,FALSE))," ")</f>
        <v> </v>
      </c>
      <c r="G78" s="7" t="str">
        <f>IF(C78&gt;0,(VLOOKUP($C78,Inscription!$A$12:$G$211,7,FALSE))," ")</f>
        <v> </v>
      </c>
      <c r="H78" s="42" t="str">
        <f>LEFT(IF(C78&gt;0,(VLOOKUP($C78,Inscription!$A$12:$G$211,6,FALSE))," "),8)</f>
        <v> </v>
      </c>
      <c r="I78" s="70">
        <f t="shared" si="33"/>
        <v>0</v>
      </c>
      <c r="J78" s="154" t="str">
        <f>IF(COUNTIF($F$4:$F78,$F78)&lt;2,$F78," ")</f>
        <v> </v>
      </c>
      <c r="K78" s="154">
        <f t="shared" si="20"/>
        <v>1000</v>
      </c>
      <c r="L78" s="154">
        <f t="shared" si="21"/>
        <v>0</v>
      </c>
      <c r="M78" s="154" t="str">
        <f>IF(COUNTIF($F$4:$F78,$F78)&lt;3,$F78," ")</f>
        <v> </v>
      </c>
      <c r="N78" s="154">
        <f t="shared" si="22"/>
        <v>1000</v>
      </c>
      <c r="O78" s="154">
        <f t="shared" si="23"/>
        <v>0</v>
      </c>
      <c r="P78" s="84">
        <f t="shared" si="24"/>
      </c>
      <c r="Q78" s="84">
        <f t="shared" si="25"/>
        <v>1000</v>
      </c>
      <c r="R78" s="84">
        <f t="shared" si="26"/>
        <v>1000</v>
      </c>
      <c r="S78" s="154" t="str">
        <f>IF(COUNTIF($F$4:$F78,J78)&lt;4,$F78," ")</f>
        <v> </v>
      </c>
      <c r="T78" s="154">
        <f t="shared" si="27"/>
        <v>1000</v>
      </c>
      <c r="U78" s="154">
        <f t="shared" si="28"/>
        <v>0</v>
      </c>
      <c r="V78" s="84">
        <f t="shared" si="29"/>
      </c>
      <c r="W78" s="84">
        <f t="shared" si="30"/>
      </c>
      <c r="X78" s="154">
        <f t="shared" si="31"/>
      </c>
      <c r="Y78" s="154">
        <f t="shared" si="32"/>
      </c>
      <c r="Z78" s="53" t="str">
        <f>IF(COUNTIF($C$4:$C$208,C78)&gt;1,"X"," ")</f>
        <v> </v>
      </c>
      <c r="AA78" s="89">
        <f>IF(COUNTIF($B$4:$B$208,B78)&gt;1,"T",B78)</f>
        <v>0</v>
      </c>
      <c r="AB78" s="1">
        <v>29</v>
      </c>
      <c r="AC78" s="65">
        <v>0</v>
      </c>
      <c r="AD78" s="155">
        <v>1000</v>
      </c>
      <c r="AE78" s="156">
        <v>1000</v>
      </c>
      <c r="AF78" s="155">
        <v>1000</v>
      </c>
      <c r="AG78" s="156">
        <v>1000</v>
      </c>
      <c r="AH78" s="155">
        <v>1000</v>
      </c>
      <c r="AI78" s="156">
        <v>1000</v>
      </c>
      <c r="AJ78" s="66" t="str">
        <f t="shared" si="18"/>
        <v> </v>
      </c>
      <c r="AK78" s="157" t="str">
        <f t="shared" si="19"/>
        <v> </v>
      </c>
    </row>
    <row r="79" spans="1:37" ht="15">
      <c r="A79" s="74">
        <f>IF(B79&lt;1,1000,(IF(AA79=B79,B79,(20100-SUM($AA$4:$AA$208))/(COUNTIF($AA$4:$AA$208,"T")))))</f>
        <v>1000</v>
      </c>
      <c r="B79" s="63"/>
      <c r="C79" s="72"/>
      <c r="D79" s="37" t="str">
        <f>IF(C79&gt;0,CONCATENATE((VLOOKUP($C79,Inscription!$A$12:$G$211,3,FALSE)),"   ",(VLOOKUP($C79,Inscription!$A$12:$G$211,4,FALSE)))," ")</f>
        <v> </v>
      </c>
      <c r="E79" s="38"/>
      <c r="F79" s="42" t="str">
        <f>IF(C79&gt;0,(VLOOKUP($C79,Inscription!$A$12:$G$211,5,FALSE))," ")</f>
        <v> </v>
      </c>
      <c r="G79" s="7" t="str">
        <f>IF(C79&gt;0,(VLOOKUP($C79,Inscription!$A$12:$G$211,7,FALSE))," ")</f>
        <v> </v>
      </c>
      <c r="H79" s="42" t="str">
        <f>LEFT(IF(C79&gt;0,(VLOOKUP($C79,Inscription!$A$12:$G$211,6,FALSE))," "),8)</f>
        <v> </v>
      </c>
      <c r="I79" s="70">
        <f t="shared" si="33"/>
        <v>0</v>
      </c>
      <c r="J79" s="154" t="str">
        <f>IF(COUNTIF($F$4:$F79,$F79)&lt;2,$F79," ")</f>
        <v> </v>
      </c>
      <c r="K79" s="154">
        <f t="shared" si="20"/>
        <v>1000</v>
      </c>
      <c r="L79" s="154">
        <f t="shared" si="21"/>
        <v>0</v>
      </c>
      <c r="M79" s="154" t="str">
        <f>IF(COUNTIF($F$4:$F79,$F79)&lt;3,$F79," ")</f>
        <v> </v>
      </c>
      <c r="N79" s="154">
        <f t="shared" si="22"/>
        <v>1000</v>
      </c>
      <c r="O79" s="154">
        <f t="shared" si="23"/>
        <v>0</v>
      </c>
      <c r="P79" s="84">
        <f t="shared" si="24"/>
      </c>
      <c r="Q79" s="84">
        <f t="shared" si="25"/>
        <v>1000</v>
      </c>
      <c r="R79" s="84">
        <f t="shared" si="26"/>
        <v>1000</v>
      </c>
      <c r="S79" s="154" t="str">
        <f>IF(COUNTIF($F$4:$F79,J79)&lt;4,$F79," ")</f>
        <v> </v>
      </c>
      <c r="T79" s="154">
        <f t="shared" si="27"/>
        <v>1000</v>
      </c>
      <c r="U79" s="154">
        <f t="shared" si="28"/>
        <v>0</v>
      </c>
      <c r="V79" s="84">
        <f t="shared" si="29"/>
      </c>
      <c r="W79" s="84">
        <f t="shared" si="30"/>
      </c>
      <c r="X79" s="154">
        <f t="shared" si="31"/>
      </c>
      <c r="Y79" s="154">
        <f t="shared" si="32"/>
      </c>
      <c r="Z79" s="53" t="str">
        <f>IF(COUNTIF($C$4:$C$208,C79)&gt;1,"X"," ")</f>
        <v> </v>
      </c>
      <c r="AA79" s="89">
        <f>IF(COUNTIF($B$4:$B$208,B79)&gt;1,"T",B79)</f>
        <v>0</v>
      </c>
      <c r="AB79" s="1">
        <v>30</v>
      </c>
      <c r="AC79" s="65">
        <v>0</v>
      </c>
      <c r="AD79" s="155">
        <v>1000</v>
      </c>
      <c r="AE79" s="156">
        <v>1000</v>
      </c>
      <c r="AF79" s="155">
        <v>1000</v>
      </c>
      <c r="AG79" s="156">
        <v>1000</v>
      </c>
      <c r="AH79" s="155">
        <v>1000</v>
      </c>
      <c r="AI79" s="156">
        <v>1000</v>
      </c>
      <c r="AJ79" s="66" t="str">
        <f t="shared" si="18"/>
        <v> </v>
      </c>
      <c r="AK79" s="157" t="str">
        <f t="shared" si="19"/>
        <v> </v>
      </c>
    </row>
    <row r="80" spans="1:37" ht="15">
      <c r="A80" s="74">
        <f>IF(B80&lt;1,1000,(IF(AA80=B80,B80,(20100-SUM($AA$4:$AA$208))/(COUNTIF($AA$4:$AA$208,"T")))))</f>
        <v>1000</v>
      </c>
      <c r="B80" s="63"/>
      <c r="C80" s="73"/>
      <c r="D80" s="37" t="str">
        <f>IF(C80&gt;0,CONCATENATE((VLOOKUP($C80,Inscription!$A$12:$G$211,3,FALSE)),"   ",(VLOOKUP($C80,Inscription!$A$12:$G$211,4,FALSE)))," ")</f>
        <v> </v>
      </c>
      <c r="E80" s="38"/>
      <c r="F80" s="42" t="str">
        <f>IF(C80&gt;0,(VLOOKUP($C80,Inscription!$A$12:$G$211,5,FALSE))," ")</f>
        <v> </v>
      </c>
      <c r="G80" s="7" t="str">
        <f>IF(C80&gt;0,(VLOOKUP($C80,Inscription!$A$12:$G$211,7,FALSE))," ")</f>
        <v> </v>
      </c>
      <c r="H80" s="42" t="str">
        <f>LEFT(IF(C80&gt;0,(VLOOKUP($C80,Inscription!$A$12:$G$211,6,FALSE))," "),8)</f>
        <v> </v>
      </c>
      <c r="I80" s="70">
        <f t="shared" si="33"/>
        <v>0</v>
      </c>
      <c r="J80" s="154" t="str">
        <f>IF(COUNTIF($F$4:$F80,$F80)&lt;2,$F80," ")</f>
        <v> </v>
      </c>
      <c r="K80" s="154">
        <f t="shared" si="20"/>
        <v>1000</v>
      </c>
      <c r="L80" s="154">
        <f t="shared" si="21"/>
        <v>0</v>
      </c>
      <c r="M80" s="154" t="str">
        <f>IF(COUNTIF($F$4:$F80,$F80)&lt;3,$F80," ")</f>
        <v> </v>
      </c>
      <c r="N80" s="154">
        <f t="shared" si="22"/>
        <v>1000</v>
      </c>
      <c r="O80" s="154">
        <f t="shared" si="23"/>
        <v>0</v>
      </c>
      <c r="P80" s="84">
        <f t="shared" si="24"/>
      </c>
      <c r="Q80" s="84">
        <f t="shared" si="25"/>
        <v>1000</v>
      </c>
      <c r="R80" s="84">
        <f t="shared" si="26"/>
        <v>1000</v>
      </c>
      <c r="S80" s="154" t="str">
        <f>IF(COUNTIF($F$4:$F80,J80)&lt;4,$F80," ")</f>
        <v> </v>
      </c>
      <c r="T80" s="154">
        <f t="shared" si="27"/>
        <v>1000</v>
      </c>
      <c r="U80" s="154">
        <f t="shared" si="28"/>
        <v>0</v>
      </c>
      <c r="V80" s="84">
        <f t="shared" si="29"/>
      </c>
      <c r="W80" s="84">
        <f t="shared" si="30"/>
      </c>
      <c r="X80" s="154">
        <f t="shared" si="31"/>
      </c>
      <c r="Y80" s="154">
        <f t="shared" si="32"/>
      </c>
      <c r="Z80" s="53" t="str">
        <f>IF(COUNTIF($C$4:$C$208,C80)&gt;1,"X"," ")</f>
        <v> </v>
      </c>
      <c r="AA80" s="89">
        <f>IF(COUNTIF($B$4:$B$208,B80)&gt;1,"T",B80)</f>
        <v>0</v>
      </c>
      <c r="AB80" s="1">
        <v>31</v>
      </c>
      <c r="AC80" s="65">
        <v>0</v>
      </c>
      <c r="AD80" s="155">
        <v>1000</v>
      </c>
      <c r="AE80" s="156">
        <v>1000</v>
      </c>
      <c r="AF80" s="155">
        <v>1000</v>
      </c>
      <c r="AG80" s="156">
        <v>1000</v>
      </c>
      <c r="AH80" s="155">
        <v>1000</v>
      </c>
      <c r="AI80" s="156">
        <v>1000</v>
      </c>
      <c r="AJ80" s="66" t="str">
        <f t="shared" si="18"/>
        <v> </v>
      </c>
      <c r="AK80" s="157" t="str">
        <f t="shared" si="19"/>
        <v> </v>
      </c>
    </row>
    <row r="81" spans="1:37" ht="15">
      <c r="A81" s="74">
        <f>IF(B81&lt;1,1000,(IF(AA81=B81,B81,(20100-SUM($AA$4:$AA$208))/(COUNTIF($AA$4:$AA$208,"T")))))</f>
        <v>1000</v>
      </c>
      <c r="B81" s="63"/>
      <c r="C81" s="73"/>
      <c r="D81" s="37" t="str">
        <f>IF(C81&gt;0,CONCATENATE((VLOOKUP($C81,Inscription!$A$12:$G$211,3,FALSE)),"   ",(VLOOKUP($C81,Inscription!$A$12:$G$211,4,FALSE)))," ")</f>
        <v> </v>
      </c>
      <c r="E81" s="38"/>
      <c r="F81" s="42" t="str">
        <f>IF(C81&gt;0,(VLOOKUP($C81,Inscription!$A$12:$G$211,5,FALSE))," ")</f>
        <v> </v>
      </c>
      <c r="G81" s="7" t="str">
        <f>IF(C81&gt;0,(VLOOKUP($C81,Inscription!$A$12:$G$211,7,FALSE))," ")</f>
        <v> </v>
      </c>
      <c r="H81" s="42" t="str">
        <f>LEFT(IF(C81&gt;0,(VLOOKUP($C81,Inscription!$A$12:$G$211,6,FALSE))," "),8)</f>
        <v> </v>
      </c>
      <c r="I81" s="70">
        <f t="shared" si="33"/>
        <v>0</v>
      </c>
      <c r="J81" s="154" t="str">
        <f>IF(COUNTIF($F$4:$F81,$F81)&lt;2,$F81," ")</f>
        <v> </v>
      </c>
      <c r="K81" s="154">
        <f t="shared" si="20"/>
        <v>1000</v>
      </c>
      <c r="L81" s="154">
        <f t="shared" si="21"/>
        <v>0</v>
      </c>
      <c r="M81" s="154" t="str">
        <f>IF(COUNTIF($F$4:$F81,$F81)&lt;3,$F81," ")</f>
        <v> </v>
      </c>
      <c r="N81" s="154">
        <f t="shared" si="22"/>
        <v>1000</v>
      </c>
      <c r="O81" s="154">
        <f t="shared" si="23"/>
        <v>0</v>
      </c>
      <c r="P81" s="84">
        <f t="shared" si="24"/>
      </c>
      <c r="Q81" s="84">
        <f t="shared" si="25"/>
        <v>1000</v>
      </c>
      <c r="R81" s="84">
        <f t="shared" si="26"/>
        <v>1000</v>
      </c>
      <c r="S81" s="154" t="str">
        <f>IF(COUNTIF($F$4:$F81,J81)&lt;4,$F81," ")</f>
        <v> </v>
      </c>
      <c r="T81" s="154">
        <f t="shared" si="27"/>
        <v>1000</v>
      </c>
      <c r="U81" s="154">
        <f t="shared" si="28"/>
        <v>0</v>
      </c>
      <c r="V81" s="84">
        <f t="shared" si="29"/>
      </c>
      <c r="W81" s="84">
        <f t="shared" si="30"/>
      </c>
      <c r="X81" s="154">
        <f t="shared" si="31"/>
      </c>
      <c r="Y81" s="154">
        <f t="shared" si="32"/>
      </c>
      <c r="Z81" s="53" t="str">
        <f>IF(COUNTIF($C$4:$C$208,C81)&gt;1,"X"," ")</f>
        <v> </v>
      </c>
      <c r="AA81" s="89">
        <f>IF(COUNTIF($B$4:$B$208,B81)&gt;1,"T",B81)</f>
        <v>0</v>
      </c>
      <c r="AB81" s="1">
        <v>32</v>
      </c>
      <c r="AC81" s="65">
        <v>0</v>
      </c>
      <c r="AD81" s="155">
        <v>1000</v>
      </c>
      <c r="AE81" s="156">
        <v>1000</v>
      </c>
      <c r="AF81" s="155">
        <v>1000</v>
      </c>
      <c r="AG81" s="156">
        <v>1000</v>
      </c>
      <c r="AH81" s="155">
        <v>1000</v>
      </c>
      <c r="AI81" s="156">
        <v>1000</v>
      </c>
      <c r="AJ81" s="66" t="str">
        <f t="shared" si="18"/>
        <v> </v>
      </c>
      <c r="AK81" s="157" t="str">
        <f t="shared" si="19"/>
        <v> </v>
      </c>
    </row>
    <row r="82" spans="1:37" ht="15">
      <c r="A82" s="74">
        <f>IF(B82&lt;1,1000,(IF(AA82=B82,B82,(20100-SUM($AA$4:$AA$208))/(COUNTIF($AA$4:$AA$208,"T")))))</f>
        <v>1000</v>
      </c>
      <c r="B82" s="63"/>
      <c r="C82" s="73"/>
      <c r="D82" s="37" t="str">
        <f>IF(C82&gt;0,CONCATENATE((VLOOKUP($C82,Inscription!$A$12:$G$211,3,FALSE)),"   ",(VLOOKUP($C82,Inscription!$A$12:$G$211,4,FALSE)))," ")</f>
        <v> </v>
      </c>
      <c r="E82" s="38"/>
      <c r="F82" s="42" t="str">
        <f>IF(C82&gt;0,(VLOOKUP($C82,Inscription!$A$12:$G$211,5,FALSE))," ")</f>
        <v> </v>
      </c>
      <c r="G82" s="7" t="str">
        <f>IF(C82&gt;0,(VLOOKUP($C82,Inscription!$A$12:$G$211,7,FALSE))," ")</f>
        <v> </v>
      </c>
      <c r="H82" s="42" t="str">
        <f>LEFT(IF(C82&gt;0,(VLOOKUP($C82,Inscription!$A$12:$G$211,6,FALSE))," "),8)</f>
        <v> </v>
      </c>
      <c r="I82" s="70">
        <f t="shared" si="33"/>
        <v>0</v>
      </c>
      <c r="J82" s="154" t="str">
        <f>IF(COUNTIF($F$4:$F82,$F82)&lt;2,$F82," ")</f>
        <v> </v>
      </c>
      <c r="K82" s="154">
        <f t="shared" si="20"/>
        <v>1000</v>
      </c>
      <c r="L82" s="154">
        <f t="shared" si="21"/>
        <v>0</v>
      </c>
      <c r="M82" s="154" t="str">
        <f>IF(COUNTIF($F$4:$F82,$F82)&lt;3,$F82," ")</f>
        <v> </v>
      </c>
      <c r="N82" s="154">
        <f t="shared" si="22"/>
        <v>1000</v>
      </c>
      <c r="O82" s="154">
        <f t="shared" si="23"/>
        <v>0</v>
      </c>
      <c r="P82" s="84">
        <f t="shared" si="24"/>
      </c>
      <c r="Q82" s="84">
        <f t="shared" si="25"/>
        <v>1000</v>
      </c>
      <c r="R82" s="84">
        <f t="shared" si="26"/>
        <v>1000</v>
      </c>
      <c r="S82" s="154" t="str">
        <f>IF(COUNTIF($F$4:$F82,J82)&lt;4,$F82," ")</f>
        <v> </v>
      </c>
      <c r="T82" s="154">
        <f t="shared" si="27"/>
        <v>1000</v>
      </c>
      <c r="U82" s="154">
        <f t="shared" si="28"/>
        <v>0</v>
      </c>
      <c r="V82" s="84">
        <f t="shared" si="29"/>
      </c>
      <c r="W82" s="84">
        <f t="shared" si="30"/>
      </c>
      <c r="X82" s="154">
        <f t="shared" si="31"/>
      </c>
      <c r="Y82" s="154">
        <f t="shared" si="32"/>
      </c>
      <c r="Z82" s="53" t="str">
        <f>IF(COUNTIF($C$4:$C$208,C82)&gt;1,"X"," ")</f>
        <v> </v>
      </c>
      <c r="AA82" s="89">
        <f>IF(COUNTIF($B$4:$B$208,B82)&gt;1,"T",B82)</f>
        <v>0</v>
      </c>
      <c r="AB82" s="1">
        <v>33</v>
      </c>
      <c r="AC82" s="65">
        <v>0</v>
      </c>
      <c r="AD82" s="155">
        <v>1000</v>
      </c>
      <c r="AE82" s="156">
        <v>1000</v>
      </c>
      <c r="AF82" s="155">
        <v>1000</v>
      </c>
      <c r="AG82" s="156">
        <v>1000</v>
      </c>
      <c r="AH82" s="155">
        <v>1000</v>
      </c>
      <c r="AI82" s="156">
        <v>1000</v>
      </c>
      <c r="AJ82" s="66" t="str">
        <f t="shared" si="18"/>
        <v> </v>
      </c>
      <c r="AK82" s="157" t="str">
        <f t="shared" si="19"/>
        <v> </v>
      </c>
    </row>
    <row r="83" spans="1:37" ht="15">
      <c r="A83" s="74">
        <f>IF(B83&lt;1,1000,(IF(AA83=B83,B83,(20100-SUM($AA$4:$AA$208))/(COUNTIF($AA$4:$AA$208,"T")))))</f>
        <v>1000</v>
      </c>
      <c r="B83" s="63"/>
      <c r="C83" s="73"/>
      <c r="D83" s="37" t="str">
        <f>IF(C83&gt;0,CONCATENATE((VLOOKUP($C83,Inscription!$A$12:$G$211,3,FALSE)),"   ",(VLOOKUP($C83,Inscription!$A$12:$G$211,4,FALSE)))," ")</f>
        <v> </v>
      </c>
      <c r="E83" s="38"/>
      <c r="F83" s="42" t="str">
        <f>IF(C83&gt;0,(VLOOKUP($C83,Inscription!$A$12:$G$211,5,FALSE))," ")</f>
        <v> </v>
      </c>
      <c r="G83" s="7" t="str">
        <f>IF(C83&gt;0,(VLOOKUP($C83,Inscription!$A$12:$G$211,7,FALSE))," ")</f>
        <v> </v>
      </c>
      <c r="H83" s="42" t="str">
        <f>LEFT(IF(C83&gt;0,(VLOOKUP($C83,Inscription!$A$12:$G$211,6,FALSE))," "),8)</f>
        <v> </v>
      </c>
      <c r="I83" s="70">
        <f t="shared" si="33"/>
        <v>0</v>
      </c>
      <c r="J83" s="154" t="str">
        <f>IF(COUNTIF($F$4:$F83,$F83)&lt;2,$F83," ")</f>
        <v> </v>
      </c>
      <c r="K83" s="154">
        <f t="shared" si="20"/>
        <v>1000</v>
      </c>
      <c r="L83" s="154">
        <f t="shared" si="21"/>
        <v>0</v>
      </c>
      <c r="M83" s="154" t="str">
        <f>IF(COUNTIF($F$4:$F83,$F83)&lt;3,$F83," ")</f>
        <v> </v>
      </c>
      <c r="N83" s="154">
        <f t="shared" si="22"/>
        <v>1000</v>
      </c>
      <c r="O83" s="154">
        <f t="shared" si="23"/>
        <v>0</v>
      </c>
      <c r="P83" s="84">
        <f t="shared" si="24"/>
      </c>
      <c r="Q83" s="84">
        <f t="shared" si="25"/>
        <v>1000</v>
      </c>
      <c r="R83" s="84">
        <f t="shared" si="26"/>
        <v>1000</v>
      </c>
      <c r="S83" s="154" t="str">
        <f>IF(COUNTIF($F$4:$F83,J83)&lt;4,$F83," ")</f>
        <v> </v>
      </c>
      <c r="T83" s="154">
        <f t="shared" si="27"/>
        <v>1000</v>
      </c>
      <c r="U83" s="154">
        <f t="shared" si="28"/>
        <v>0</v>
      </c>
      <c r="V83" s="84">
        <f t="shared" si="29"/>
      </c>
      <c r="W83" s="84">
        <f t="shared" si="30"/>
      </c>
      <c r="X83" s="154">
        <f t="shared" si="31"/>
      </c>
      <c r="Y83" s="154">
        <f t="shared" si="32"/>
      </c>
      <c r="Z83" s="53" t="str">
        <f>IF(COUNTIF($C$4:$C$208,C83)&gt;1,"X"," ")</f>
        <v> </v>
      </c>
      <c r="AA83" s="89">
        <f>IF(COUNTIF($B$4:$B$208,B83)&gt;1,"T",B83)</f>
        <v>0</v>
      </c>
      <c r="AB83" s="1">
        <v>34</v>
      </c>
      <c r="AC83" s="65">
        <v>0</v>
      </c>
      <c r="AD83" s="155">
        <v>1000</v>
      </c>
      <c r="AE83" s="156">
        <v>1000</v>
      </c>
      <c r="AF83" s="155">
        <v>1000</v>
      </c>
      <c r="AG83" s="156">
        <v>1000</v>
      </c>
      <c r="AH83" s="155">
        <v>1000</v>
      </c>
      <c r="AI83" s="156">
        <v>1000</v>
      </c>
      <c r="AJ83" s="66" t="str">
        <f t="shared" si="18"/>
        <v> </v>
      </c>
      <c r="AK83" s="157" t="str">
        <f t="shared" si="19"/>
        <v> </v>
      </c>
    </row>
    <row r="84" spans="1:37" ht="15">
      <c r="A84" s="74">
        <f>IF(B84&lt;1,1000,(IF(AA84=B84,B84,(20100-SUM($AA$4:$AA$208))/(COUNTIF($AA$4:$AA$208,"T")))))</f>
        <v>1000</v>
      </c>
      <c r="B84" s="63"/>
      <c r="C84" s="73"/>
      <c r="D84" s="37" t="str">
        <f>IF(C84&gt;0,CONCATENATE((VLOOKUP($C84,Inscription!$A$12:$G$211,3,FALSE)),"   ",(VLOOKUP($C84,Inscription!$A$12:$G$211,4,FALSE)))," ")</f>
        <v> </v>
      </c>
      <c r="E84" s="38"/>
      <c r="F84" s="42" t="str">
        <f>IF(C84&gt;0,(VLOOKUP($C84,Inscription!$A$12:$G$211,5,FALSE))," ")</f>
        <v> </v>
      </c>
      <c r="G84" s="7" t="str">
        <f>IF(C84&gt;0,(VLOOKUP($C84,Inscription!$A$12:$G$211,7,FALSE))," ")</f>
        <v> </v>
      </c>
      <c r="H84" s="42" t="str">
        <f>LEFT(IF(C84&gt;0,(VLOOKUP($C84,Inscription!$A$12:$G$211,6,FALSE))," "),8)</f>
        <v> </v>
      </c>
      <c r="I84" s="70">
        <f t="shared" si="33"/>
        <v>0</v>
      </c>
      <c r="J84" s="154" t="str">
        <f>IF(COUNTIF($F$4:$F84,$F84)&lt;2,$F84," ")</f>
        <v> </v>
      </c>
      <c r="K84" s="154">
        <f t="shared" si="20"/>
        <v>1000</v>
      </c>
      <c r="L84" s="154">
        <f t="shared" si="21"/>
        <v>0</v>
      </c>
      <c r="M84" s="154" t="str">
        <f>IF(COUNTIF($F$4:$F84,$F84)&lt;3,$F84," ")</f>
        <v> </v>
      </c>
      <c r="N84" s="154">
        <f t="shared" si="22"/>
        <v>1000</v>
      </c>
      <c r="O84" s="154">
        <f t="shared" si="23"/>
        <v>0</v>
      </c>
      <c r="P84" s="84">
        <f t="shared" si="24"/>
      </c>
      <c r="Q84" s="84">
        <f t="shared" si="25"/>
        <v>1000</v>
      </c>
      <c r="R84" s="84">
        <f t="shared" si="26"/>
        <v>1000</v>
      </c>
      <c r="S84" s="154" t="str">
        <f>IF(COUNTIF($F$4:$F84,J84)&lt;4,$F84," ")</f>
        <v> </v>
      </c>
      <c r="T84" s="154">
        <f t="shared" si="27"/>
        <v>1000</v>
      </c>
      <c r="U84" s="154">
        <f t="shared" si="28"/>
        <v>0</v>
      </c>
      <c r="V84" s="84">
        <f t="shared" si="29"/>
      </c>
      <c r="W84" s="84">
        <f t="shared" si="30"/>
      </c>
      <c r="X84" s="154">
        <f t="shared" si="31"/>
      </c>
      <c r="Y84" s="154">
        <f t="shared" si="32"/>
      </c>
      <c r="Z84" s="53" t="str">
        <f>IF(COUNTIF($C$4:$C$208,C84)&gt;1,"X"," ")</f>
        <v> </v>
      </c>
      <c r="AA84" s="89">
        <f>IF(COUNTIF($B$4:$B$208,B84)&gt;1,"T",B84)</f>
        <v>0</v>
      </c>
      <c r="AB84" s="1">
        <v>35</v>
      </c>
      <c r="AC84" s="65">
        <v>0</v>
      </c>
      <c r="AD84" s="155">
        <v>1000</v>
      </c>
      <c r="AE84" s="156">
        <v>1000</v>
      </c>
      <c r="AF84" s="155">
        <v>1000</v>
      </c>
      <c r="AG84" s="156">
        <v>1000</v>
      </c>
      <c r="AH84" s="155">
        <v>1000</v>
      </c>
      <c r="AI84" s="156">
        <v>1000</v>
      </c>
      <c r="AJ84" s="66" t="str">
        <f t="shared" si="18"/>
        <v> </v>
      </c>
      <c r="AK84" s="157" t="str">
        <f t="shared" si="19"/>
        <v> </v>
      </c>
    </row>
    <row r="85" spans="1:27" ht="15">
      <c r="A85" s="74">
        <f>IF(B85&lt;1,1000,(IF(AA85=B85,B85,(20100-SUM($AA$4:$AA$208))/(COUNTIF($AA$4:$AA$208,"T")))))</f>
        <v>1000</v>
      </c>
      <c r="B85" s="63"/>
      <c r="C85" s="73"/>
      <c r="D85" s="37" t="str">
        <f>IF(C85&gt;0,CONCATENATE((VLOOKUP($C85,Inscription!$A$12:$G$211,3,FALSE)),"   ",(VLOOKUP($C85,Inscription!$A$12:$G$211,4,FALSE)))," ")</f>
        <v> </v>
      </c>
      <c r="E85" s="38"/>
      <c r="F85" s="42" t="str">
        <f>IF(C85&gt;0,(VLOOKUP($C85,Inscription!$A$12:$G$211,5,FALSE))," ")</f>
        <v> </v>
      </c>
      <c r="G85" s="7" t="str">
        <f>IF(C85&gt;0,(VLOOKUP($C85,Inscription!$A$12:$G$211,7,FALSE))," ")</f>
        <v> </v>
      </c>
      <c r="H85" s="42" t="str">
        <f>LEFT(IF(C85&gt;0,(VLOOKUP($C85,Inscription!$A$12:$G$211,6,FALSE))," "),8)</f>
        <v> </v>
      </c>
      <c r="I85" s="70">
        <f t="shared" si="33"/>
        <v>0</v>
      </c>
      <c r="J85" s="154" t="str">
        <f>IF(COUNTIF($F$4:$F85,$F85)&lt;2,$F85," ")</f>
        <v> </v>
      </c>
      <c r="K85" s="154">
        <f t="shared" si="20"/>
        <v>1000</v>
      </c>
      <c r="L85" s="154">
        <f t="shared" si="21"/>
        <v>0</v>
      </c>
      <c r="M85" s="154" t="str">
        <f>IF(COUNTIF($F$4:$F85,$F85)&lt;3,$F85," ")</f>
        <v> </v>
      </c>
      <c r="N85" s="154">
        <f t="shared" si="22"/>
        <v>1000</v>
      </c>
      <c r="O85" s="154">
        <f t="shared" si="23"/>
        <v>0</v>
      </c>
      <c r="P85" s="84">
        <f t="shared" si="24"/>
      </c>
      <c r="Q85" s="84">
        <f t="shared" si="25"/>
        <v>1000</v>
      </c>
      <c r="R85" s="84">
        <f t="shared" si="26"/>
        <v>1000</v>
      </c>
      <c r="S85" s="154" t="str">
        <f>IF(COUNTIF($F$4:$F85,J85)&lt;4,$F85," ")</f>
        <v> </v>
      </c>
      <c r="T85" s="154">
        <f t="shared" si="27"/>
        <v>1000</v>
      </c>
      <c r="U85" s="154">
        <f t="shared" si="28"/>
        <v>0</v>
      </c>
      <c r="V85" s="84">
        <f t="shared" si="29"/>
      </c>
      <c r="W85" s="84">
        <f t="shared" si="30"/>
      </c>
      <c r="X85" s="154">
        <f t="shared" si="31"/>
      </c>
      <c r="Y85" s="154">
        <f t="shared" si="32"/>
      </c>
      <c r="Z85" s="53" t="str">
        <f>IF(COUNTIF($C$4:$C$208,C85)&gt;1,"X"," ")</f>
        <v> </v>
      </c>
      <c r="AA85" s="89">
        <f>IF(COUNTIF($B$4:$B$208,B85)&gt;1,"T",B85)</f>
        <v>0</v>
      </c>
    </row>
    <row r="86" spans="1:27" ht="15">
      <c r="A86" s="74">
        <f>IF(B86&lt;1,1000,(IF(AA86=B86,B86,(20100-SUM($AA$4:$AA$208))/(COUNTIF($AA$4:$AA$208,"T")))))</f>
        <v>1000</v>
      </c>
      <c r="B86" s="63"/>
      <c r="C86" s="73"/>
      <c r="D86" s="37" t="str">
        <f>IF(C86&gt;0,CONCATENATE((VLOOKUP($C86,Inscription!$A$12:$G$211,3,FALSE)),"   ",(VLOOKUP($C86,Inscription!$A$12:$G$211,4,FALSE)))," ")</f>
        <v> </v>
      </c>
      <c r="E86" s="38"/>
      <c r="F86" s="42" t="str">
        <f>IF(C86&gt;0,(VLOOKUP($C86,Inscription!$A$12:$G$211,5,FALSE))," ")</f>
        <v> </v>
      </c>
      <c r="G86" s="7" t="str">
        <f>IF(C86&gt;0,(VLOOKUP($C86,Inscription!$A$12:$G$211,7,FALSE))," ")</f>
        <v> </v>
      </c>
      <c r="H86" s="42" t="str">
        <f>LEFT(IF(C86&gt;0,(VLOOKUP($C86,Inscription!$A$12:$G$211,6,FALSE))," "),8)</f>
        <v> </v>
      </c>
      <c r="I86" s="70">
        <f t="shared" si="33"/>
        <v>0</v>
      </c>
      <c r="J86" s="154" t="str">
        <f>IF(COUNTIF($F$4:$F86,$F86)&lt;2,$F86," ")</f>
        <v> </v>
      </c>
      <c r="K86" s="154">
        <f t="shared" si="20"/>
        <v>1000</v>
      </c>
      <c r="L86" s="154">
        <f t="shared" si="21"/>
        <v>0</v>
      </c>
      <c r="M86" s="154" t="str">
        <f>IF(COUNTIF($F$4:$F86,$F86)&lt;3,$F86," ")</f>
        <v> </v>
      </c>
      <c r="N86" s="154">
        <f t="shared" si="22"/>
        <v>1000</v>
      </c>
      <c r="O86" s="154">
        <f t="shared" si="23"/>
        <v>0</v>
      </c>
      <c r="P86" s="84">
        <f t="shared" si="24"/>
      </c>
      <c r="Q86" s="84">
        <f t="shared" si="25"/>
        <v>1000</v>
      </c>
      <c r="R86" s="84">
        <f t="shared" si="26"/>
        <v>1000</v>
      </c>
      <c r="S86" s="154" t="str">
        <f>IF(COUNTIF($F$4:$F86,J86)&lt;4,$F86," ")</f>
        <v> </v>
      </c>
      <c r="T86" s="154">
        <f t="shared" si="27"/>
        <v>1000</v>
      </c>
      <c r="U86" s="154">
        <f t="shared" si="28"/>
        <v>0</v>
      </c>
      <c r="V86" s="84">
        <f t="shared" si="29"/>
      </c>
      <c r="W86" s="84">
        <f t="shared" si="30"/>
      </c>
      <c r="X86" s="154">
        <f t="shared" si="31"/>
      </c>
      <c r="Y86" s="154">
        <f t="shared" si="32"/>
      </c>
      <c r="Z86" s="53" t="str">
        <f>IF(COUNTIF($C$4:$C$208,C86)&gt;1,"X"," ")</f>
        <v> </v>
      </c>
      <c r="AA86" s="89">
        <f>IF(COUNTIF($B$4:$B$208,B86)&gt;1,"T",B86)</f>
        <v>0</v>
      </c>
    </row>
    <row r="87" spans="1:27" ht="15">
      <c r="A87" s="74">
        <f>IF(B87&lt;1,1000,(IF(AA87=B87,B87,(20100-SUM($AA$4:$AA$208))/(COUNTIF($AA$4:$AA$208,"T")))))</f>
        <v>1000</v>
      </c>
      <c r="B87" s="63"/>
      <c r="C87" s="73"/>
      <c r="D87" s="37" t="str">
        <f>IF(C87&gt;0,CONCATENATE((VLOOKUP($C87,Inscription!$A$12:$G$211,3,FALSE)),"   ",(VLOOKUP($C87,Inscription!$A$12:$G$211,4,FALSE)))," ")</f>
        <v> </v>
      </c>
      <c r="E87" s="38"/>
      <c r="F87" s="42" t="str">
        <f>IF(C87&gt;0,(VLOOKUP($C87,Inscription!$A$12:$G$211,5,FALSE))," ")</f>
        <v> </v>
      </c>
      <c r="G87" s="7" t="str">
        <f>IF(C87&gt;0,(VLOOKUP($C87,Inscription!$A$12:$G$211,7,FALSE))," ")</f>
        <v> </v>
      </c>
      <c r="H87" s="42" t="str">
        <f>LEFT(IF(C87&gt;0,(VLOOKUP($C87,Inscription!$A$12:$G$211,6,FALSE))," "),8)</f>
        <v> </v>
      </c>
      <c r="I87" s="70">
        <f t="shared" si="33"/>
        <v>0</v>
      </c>
      <c r="J87" s="154" t="str">
        <f>IF(COUNTIF($F$4:$F87,$F87)&lt;2,$F87," ")</f>
        <v> </v>
      </c>
      <c r="K87" s="154">
        <f t="shared" si="20"/>
        <v>1000</v>
      </c>
      <c r="L87" s="154">
        <f t="shared" si="21"/>
        <v>0</v>
      </c>
      <c r="M87" s="154" t="str">
        <f>IF(COUNTIF($F$4:$F87,$F87)&lt;3,$F87," ")</f>
        <v> </v>
      </c>
      <c r="N87" s="154">
        <f t="shared" si="22"/>
        <v>1000</v>
      </c>
      <c r="O87" s="154">
        <f t="shared" si="23"/>
        <v>0</v>
      </c>
      <c r="P87" s="84">
        <f t="shared" si="24"/>
      </c>
      <c r="Q87" s="84">
        <f t="shared" si="25"/>
        <v>1000</v>
      </c>
      <c r="R87" s="84">
        <f t="shared" si="26"/>
        <v>1000</v>
      </c>
      <c r="S87" s="154" t="str">
        <f>IF(COUNTIF($F$4:$F87,J87)&lt;4,$F87," ")</f>
        <v> </v>
      </c>
      <c r="T87" s="154">
        <f t="shared" si="27"/>
        <v>1000</v>
      </c>
      <c r="U87" s="154">
        <f t="shared" si="28"/>
        <v>0</v>
      </c>
      <c r="V87" s="84">
        <f t="shared" si="29"/>
      </c>
      <c r="W87" s="84">
        <f t="shared" si="30"/>
      </c>
      <c r="X87" s="154">
        <f t="shared" si="31"/>
      </c>
      <c r="Y87" s="154">
        <f t="shared" si="32"/>
      </c>
      <c r="Z87" s="53" t="str">
        <f>IF(COUNTIF($C$4:$C$208,C87)&gt;1,"X"," ")</f>
        <v> </v>
      </c>
      <c r="AA87" s="89">
        <f>IF(COUNTIF($B$4:$B$208,B87)&gt;1,"T",B87)</f>
        <v>0</v>
      </c>
    </row>
    <row r="88" spans="1:27" ht="15">
      <c r="A88" s="74">
        <f>IF(B88&lt;1,1000,(IF(AA88=B88,B88,(20100-SUM($AA$4:$AA$208))/(COUNTIF($AA$4:$AA$208,"T")))))</f>
        <v>1000</v>
      </c>
      <c r="B88" s="63"/>
      <c r="C88" s="73"/>
      <c r="D88" s="37" t="str">
        <f>IF(C88&gt;0,CONCATENATE((VLOOKUP($C88,Inscription!$A$12:$G$211,3,FALSE)),"   ",(VLOOKUP($C88,Inscription!$A$12:$G$211,4,FALSE)))," ")</f>
        <v> </v>
      </c>
      <c r="E88" s="38"/>
      <c r="F88" s="42" t="str">
        <f>IF(C88&gt;0,(VLOOKUP($C88,Inscription!$A$12:$G$211,5,FALSE))," ")</f>
        <v> </v>
      </c>
      <c r="G88" s="7" t="str">
        <f>IF(C88&gt;0,(VLOOKUP($C88,Inscription!$A$12:$G$211,7,FALSE))," ")</f>
        <v> </v>
      </c>
      <c r="H88" s="42" t="str">
        <f>LEFT(IF(C88&gt;0,(VLOOKUP($C88,Inscription!$A$12:$G$211,6,FALSE))," "),8)</f>
        <v> </v>
      </c>
      <c r="I88" s="70">
        <f t="shared" si="33"/>
        <v>0</v>
      </c>
      <c r="J88" s="154" t="str">
        <f>IF(COUNTIF($F$4:$F88,$F88)&lt;2,$F88," ")</f>
        <v> </v>
      </c>
      <c r="K88" s="154">
        <f t="shared" si="20"/>
        <v>1000</v>
      </c>
      <c r="L88" s="154">
        <f t="shared" si="21"/>
        <v>0</v>
      </c>
      <c r="M88" s="154" t="str">
        <f>IF(COUNTIF($F$4:$F88,$F88)&lt;3,$F88," ")</f>
        <v> </v>
      </c>
      <c r="N88" s="154">
        <f t="shared" si="22"/>
        <v>1000</v>
      </c>
      <c r="O88" s="154">
        <f t="shared" si="23"/>
        <v>0</v>
      </c>
      <c r="P88" s="84">
        <f t="shared" si="24"/>
      </c>
      <c r="Q88" s="84">
        <f t="shared" si="25"/>
        <v>1000</v>
      </c>
      <c r="R88" s="84">
        <f t="shared" si="26"/>
        <v>1000</v>
      </c>
      <c r="S88" s="154" t="str">
        <f>IF(COUNTIF($F$4:$F88,J88)&lt;4,$F88," ")</f>
        <v> </v>
      </c>
      <c r="T88" s="154">
        <f t="shared" si="27"/>
        <v>1000</v>
      </c>
      <c r="U88" s="154">
        <f t="shared" si="28"/>
        <v>0</v>
      </c>
      <c r="V88" s="84">
        <f t="shared" si="29"/>
      </c>
      <c r="W88" s="84">
        <f t="shared" si="30"/>
      </c>
      <c r="X88" s="154">
        <f t="shared" si="31"/>
      </c>
      <c r="Y88" s="154">
        <f t="shared" si="32"/>
      </c>
      <c r="Z88" s="53" t="str">
        <f>IF(COUNTIF($C$4:$C$208,C88)&gt;1,"X"," ")</f>
        <v> </v>
      </c>
      <c r="AA88" s="89">
        <f>IF(COUNTIF($B$4:$B$208,B88)&gt;1,"T",B88)</f>
        <v>0</v>
      </c>
    </row>
    <row r="89" spans="1:27" ht="15">
      <c r="A89" s="74">
        <f>IF(B89&lt;1,1000,(IF(AA89=B89,B89,(20100-SUM($AA$4:$AA$208))/(COUNTIF($AA$4:$AA$208,"T")))))</f>
        <v>1000</v>
      </c>
      <c r="B89" s="63"/>
      <c r="C89" s="73"/>
      <c r="D89" s="37" t="str">
        <f>IF(C89&gt;0,CONCATENATE((VLOOKUP($C89,Inscription!$A$12:$G$211,3,FALSE)),"   ",(VLOOKUP($C89,Inscription!$A$12:$G$211,4,FALSE)))," ")</f>
        <v> </v>
      </c>
      <c r="E89" s="38"/>
      <c r="F89" s="42" t="str">
        <f>IF(C89&gt;0,(VLOOKUP($C89,Inscription!$A$12:$G$211,5,FALSE))," ")</f>
        <v> </v>
      </c>
      <c r="G89" s="7" t="str">
        <f>IF(C89&gt;0,(VLOOKUP($C89,Inscription!$A$12:$G$211,7,FALSE))," ")</f>
        <v> </v>
      </c>
      <c r="H89" s="42" t="str">
        <f>LEFT(IF(C89&gt;0,(VLOOKUP($C89,Inscription!$A$12:$G$211,6,FALSE))," "),8)</f>
        <v> </v>
      </c>
      <c r="I89" s="70">
        <f t="shared" si="33"/>
        <v>0</v>
      </c>
      <c r="J89" s="154" t="str">
        <f>IF(COUNTIF($F$4:$F89,$F89)&lt;2,$F89," ")</f>
        <v> </v>
      </c>
      <c r="K89" s="154">
        <f t="shared" si="20"/>
        <v>1000</v>
      </c>
      <c r="L89" s="154">
        <f t="shared" si="21"/>
        <v>0</v>
      </c>
      <c r="M89" s="154" t="str">
        <f>IF(COUNTIF($F$4:$F89,$F89)&lt;3,$F89," ")</f>
        <v> </v>
      </c>
      <c r="N89" s="154">
        <f t="shared" si="22"/>
        <v>1000</v>
      </c>
      <c r="O89" s="154">
        <f t="shared" si="23"/>
        <v>0</v>
      </c>
      <c r="P89" s="84">
        <f t="shared" si="24"/>
      </c>
      <c r="Q89" s="84">
        <f t="shared" si="25"/>
        <v>1000</v>
      </c>
      <c r="R89" s="84">
        <f t="shared" si="26"/>
        <v>1000</v>
      </c>
      <c r="S89" s="154" t="str">
        <f>IF(COUNTIF($F$4:$F89,J89)&lt;4,$F89," ")</f>
        <v> </v>
      </c>
      <c r="T89" s="154">
        <f t="shared" si="27"/>
        <v>1000</v>
      </c>
      <c r="U89" s="154">
        <f t="shared" si="28"/>
        <v>0</v>
      </c>
      <c r="V89" s="84">
        <f t="shared" si="29"/>
      </c>
      <c r="W89" s="84">
        <f t="shared" si="30"/>
      </c>
      <c r="X89" s="154">
        <f t="shared" si="31"/>
      </c>
      <c r="Y89" s="154">
        <f t="shared" si="32"/>
      </c>
      <c r="Z89" s="53" t="str">
        <f>IF(COUNTIF($C$4:$C$208,C89)&gt;1,"X"," ")</f>
        <v> </v>
      </c>
      <c r="AA89" s="89">
        <f>IF(COUNTIF($B$4:$B$208,B89)&gt;1,"T",B89)</f>
        <v>0</v>
      </c>
    </row>
    <row r="90" spans="1:27" ht="15">
      <c r="A90" s="74">
        <f>IF(B90&lt;1,1000,(IF(AA90=B90,B90,(20100-SUM($AA$4:$AA$208))/(COUNTIF($AA$4:$AA$208,"T")))))</f>
        <v>1000</v>
      </c>
      <c r="B90" s="63"/>
      <c r="C90" s="73"/>
      <c r="D90" s="37" t="str">
        <f>IF(C90&gt;0,CONCATENATE((VLOOKUP($C90,Inscription!$A$12:$G$211,3,FALSE)),"   ",(VLOOKUP($C90,Inscription!$A$12:$G$211,4,FALSE)))," ")</f>
        <v> </v>
      </c>
      <c r="E90" s="38"/>
      <c r="F90" s="42" t="str">
        <f>IF(C90&gt;0,(VLOOKUP($C90,Inscription!$A$12:$G$211,5,FALSE))," ")</f>
        <v> </v>
      </c>
      <c r="G90" s="7" t="str">
        <f>IF(C90&gt;0,(VLOOKUP($C90,Inscription!$A$12:$G$211,7,FALSE))," ")</f>
        <v> </v>
      </c>
      <c r="H90" s="42" t="str">
        <f>LEFT(IF(C90&gt;0,(VLOOKUP($C90,Inscription!$A$12:$G$211,6,FALSE))," "),8)</f>
        <v> </v>
      </c>
      <c r="I90" s="70">
        <f t="shared" si="33"/>
        <v>0</v>
      </c>
      <c r="J90" s="154" t="str">
        <f>IF(COUNTIF($F$4:$F90,$F90)&lt;2,$F90," ")</f>
        <v> </v>
      </c>
      <c r="K90" s="154">
        <f t="shared" si="20"/>
        <v>1000</v>
      </c>
      <c r="L90" s="154">
        <f t="shared" si="21"/>
        <v>0</v>
      </c>
      <c r="M90" s="154" t="str">
        <f>IF(COUNTIF($F$4:$F90,$F90)&lt;3,$F90," ")</f>
        <v> </v>
      </c>
      <c r="N90" s="154">
        <f t="shared" si="22"/>
        <v>1000</v>
      </c>
      <c r="O90" s="154">
        <f t="shared" si="23"/>
        <v>0</v>
      </c>
      <c r="P90" s="84">
        <f t="shared" si="24"/>
      </c>
      <c r="Q90" s="84">
        <f t="shared" si="25"/>
        <v>1000</v>
      </c>
      <c r="R90" s="84">
        <f t="shared" si="26"/>
        <v>1000</v>
      </c>
      <c r="S90" s="154" t="str">
        <f>IF(COUNTIF($F$4:$F90,J90)&lt;4,$F90," ")</f>
        <v> </v>
      </c>
      <c r="T90" s="154">
        <f t="shared" si="27"/>
        <v>1000</v>
      </c>
      <c r="U90" s="154">
        <f t="shared" si="28"/>
        <v>0</v>
      </c>
      <c r="V90" s="84">
        <f t="shared" si="29"/>
      </c>
      <c r="W90" s="84">
        <f t="shared" si="30"/>
      </c>
      <c r="X90" s="154">
        <f t="shared" si="31"/>
      </c>
      <c r="Y90" s="154">
        <f t="shared" si="32"/>
      </c>
      <c r="Z90" s="53" t="str">
        <f>IF(COUNTIF($C$4:$C$208,C90)&gt;1,"X"," ")</f>
        <v> </v>
      </c>
      <c r="AA90" s="89">
        <f>IF(COUNTIF($B$4:$B$208,B90)&gt;1,"T",B90)</f>
        <v>0</v>
      </c>
    </row>
    <row r="91" spans="1:27" ht="15">
      <c r="A91" s="74">
        <f>IF(B91&lt;1,1000,(IF(AA91=B91,B91,(20100-SUM($AA$4:$AA$208))/(COUNTIF($AA$4:$AA$208,"T")))))</f>
        <v>1000</v>
      </c>
      <c r="B91" s="63"/>
      <c r="C91" s="73"/>
      <c r="D91" s="37" t="str">
        <f>IF(C91&gt;0,CONCATENATE((VLOOKUP($C91,Inscription!$A$12:$G$211,3,FALSE)),"   ",(VLOOKUP($C91,Inscription!$A$12:$G$211,4,FALSE)))," ")</f>
        <v> </v>
      </c>
      <c r="E91" s="38"/>
      <c r="F91" s="42" t="str">
        <f>IF(C91&gt;0,(VLOOKUP($C91,Inscription!$A$12:$G$211,5,FALSE))," ")</f>
        <v> </v>
      </c>
      <c r="G91" s="7" t="str">
        <f>IF(C91&gt;0,(VLOOKUP($C91,Inscription!$A$12:$G$211,7,FALSE))," ")</f>
        <v> </v>
      </c>
      <c r="H91" s="42" t="str">
        <f>LEFT(IF(C91&gt;0,(VLOOKUP($C91,Inscription!$A$12:$G$211,6,FALSE))," "),8)</f>
        <v> </v>
      </c>
      <c r="I91" s="70">
        <f t="shared" si="33"/>
        <v>0</v>
      </c>
      <c r="J91" s="154" t="str">
        <f>IF(COUNTIF($F$4:$F91,$F91)&lt;2,$F91," ")</f>
        <v> </v>
      </c>
      <c r="K91" s="154">
        <f t="shared" si="20"/>
        <v>1000</v>
      </c>
      <c r="L91" s="154">
        <f t="shared" si="21"/>
        <v>0</v>
      </c>
      <c r="M91" s="154" t="str">
        <f>IF(COUNTIF($F$4:$F91,$F91)&lt;3,$F91," ")</f>
        <v> </v>
      </c>
      <c r="N91" s="154">
        <f t="shared" si="22"/>
        <v>1000</v>
      </c>
      <c r="O91" s="154">
        <f t="shared" si="23"/>
        <v>0</v>
      </c>
      <c r="P91" s="84">
        <f t="shared" si="24"/>
      </c>
      <c r="Q91" s="84">
        <f t="shared" si="25"/>
        <v>1000</v>
      </c>
      <c r="R91" s="84">
        <f t="shared" si="26"/>
        <v>1000</v>
      </c>
      <c r="S91" s="154" t="str">
        <f>IF(COUNTIF($F$4:$F91,J91)&lt;4,$F91," ")</f>
        <v> </v>
      </c>
      <c r="T91" s="154">
        <f t="shared" si="27"/>
        <v>1000</v>
      </c>
      <c r="U91" s="154">
        <f t="shared" si="28"/>
        <v>0</v>
      </c>
      <c r="V91" s="84">
        <f t="shared" si="29"/>
      </c>
      <c r="W91" s="84">
        <f t="shared" si="30"/>
      </c>
      <c r="X91" s="154">
        <f t="shared" si="31"/>
      </c>
      <c r="Y91" s="154">
        <f t="shared" si="32"/>
      </c>
      <c r="Z91" s="53" t="str">
        <f>IF(COUNTIF($C$4:$C$208,C91)&gt;1,"X"," ")</f>
        <v> </v>
      </c>
      <c r="AA91" s="89">
        <f>IF(COUNTIF($B$4:$B$208,B91)&gt;1,"T",B91)</f>
        <v>0</v>
      </c>
    </row>
    <row r="92" spans="1:27" ht="15">
      <c r="A92" s="74">
        <f>IF(B92&lt;1,1000,(IF(AA92=B92,B92,(20100-SUM($AA$4:$AA$208))/(COUNTIF($AA$4:$AA$208,"T")))))</f>
        <v>1000</v>
      </c>
      <c r="B92" s="63"/>
      <c r="C92" s="73"/>
      <c r="D92" s="37" t="str">
        <f>IF(C92&gt;0,CONCATENATE((VLOOKUP($C92,Inscription!$A$12:$G$211,3,FALSE)),"   ",(VLOOKUP($C92,Inscription!$A$12:$G$211,4,FALSE)))," ")</f>
        <v> </v>
      </c>
      <c r="E92" s="38"/>
      <c r="F92" s="42" t="str">
        <f>IF(C92&gt;0,(VLOOKUP($C92,Inscription!$A$12:$G$211,5,FALSE))," ")</f>
        <v> </v>
      </c>
      <c r="G92" s="7" t="str">
        <f>IF(C92&gt;0,(VLOOKUP($C92,Inscription!$A$12:$G$211,7,FALSE))," ")</f>
        <v> </v>
      </c>
      <c r="H92" s="42" t="str">
        <f>LEFT(IF(C92&gt;0,(VLOOKUP($C92,Inscription!$A$12:$G$211,6,FALSE))," "),8)</f>
        <v> </v>
      </c>
      <c r="I92" s="70">
        <f t="shared" si="33"/>
        <v>0</v>
      </c>
      <c r="J92" s="154" t="str">
        <f>IF(COUNTIF($F$4:$F92,$F92)&lt;2,$F92," ")</f>
        <v> </v>
      </c>
      <c r="K92" s="154">
        <f t="shared" si="20"/>
        <v>1000</v>
      </c>
      <c r="L92" s="154">
        <f t="shared" si="21"/>
        <v>0</v>
      </c>
      <c r="M92" s="154" t="str">
        <f>IF(COUNTIF($F$4:$F92,$F92)&lt;3,$F92," ")</f>
        <v> </v>
      </c>
      <c r="N92" s="154">
        <f t="shared" si="22"/>
        <v>1000</v>
      </c>
      <c r="O92" s="154">
        <f t="shared" si="23"/>
        <v>0</v>
      </c>
      <c r="P92" s="84">
        <f t="shared" si="24"/>
      </c>
      <c r="Q92" s="84">
        <f t="shared" si="25"/>
        <v>1000</v>
      </c>
      <c r="R92" s="84">
        <f t="shared" si="26"/>
        <v>1000</v>
      </c>
      <c r="S92" s="154" t="str">
        <f>IF(COUNTIF($F$4:$F92,J92)&lt;4,$F92," ")</f>
        <v> </v>
      </c>
      <c r="T92" s="154">
        <f t="shared" si="27"/>
        <v>1000</v>
      </c>
      <c r="U92" s="154">
        <f t="shared" si="28"/>
        <v>0</v>
      </c>
      <c r="V92" s="84">
        <f t="shared" si="29"/>
      </c>
      <c r="W92" s="84">
        <f t="shared" si="30"/>
      </c>
      <c r="X92" s="154">
        <f t="shared" si="31"/>
      </c>
      <c r="Y92" s="154">
        <f t="shared" si="32"/>
      </c>
      <c r="Z92" s="53" t="str">
        <f>IF(COUNTIF($C$4:$C$208,C92)&gt;1,"X"," ")</f>
        <v> </v>
      </c>
      <c r="AA92" s="89">
        <f>IF(COUNTIF($B$4:$B$208,B92)&gt;1,"T",B92)</f>
        <v>0</v>
      </c>
    </row>
    <row r="93" spans="1:27" ht="15">
      <c r="A93" s="74">
        <f>IF(B93&lt;1,1000,(IF(AA93=B93,B93,(20100-SUM($AA$4:$AA$208))/(COUNTIF($AA$4:$AA$208,"T")))))</f>
        <v>1000</v>
      </c>
      <c r="B93" s="63"/>
      <c r="C93" s="73"/>
      <c r="D93" s="37" t="str">
        <f>IF(C93&gt;0,CONCATENATE((VLOOKUP($C93,Inscription!$A$12:$G$211,3,FALSE)),"   ",(VLOOKUP($C93,Inscription!$A$12:$G$211,4,FALSE)))," ")</f>
        <v> </v>
      </c>
      <c r="E93" s="38"/>
      <c r="F93" s="42" t="str">
        <f>IF(C93&gt;0,(VLOOKUP($C93,Inscription!$A$12:$G$211,5,FALSE))," ")</f>
        <v> </v>
      </c>
      <c r="G93" s="7" t="str">
        <f>IF(C93&gt;0,(VLOOKUP($C93,Inscription!$A$12:$G$211,7,FALSE))," ")</f>
        <v> </v>
      </c>
      <c r="H93" s="42" t="str">
        <f>LEFT(IF(C93&gt;0,(VLOOKUP($C93,Inscription!$A$12:$G$211,6,FALSE))," "),8)</f>
        <v> </v>
      </c>
      <c r="I93" s="70">
        <f t="shared" si="33"/>
        <v>0</v>
      </c>
      <c r="J93" s="154" t="str">
        <f>IF(COUNTIF($F$4:$F93,$F93)&lt;2,$F93," ")</f>
        <v> </v>
      </c>
      <c r="K93" s="154">
        <f t="shared" si="20"/>
        <v>1000</v>
      </c>
      <c r="L93" s="154">
        <f t="shared" si="21"/>
        <v>0</v>
      </c>
      <c r="M93" s="154" t="str">
        <f>IF(COUNTIF($F$4:$F93,$F93)&lt;3,$F93," ")</f>
        <v> </v>
      </c>
      <c r="N93" s="154">
        <f t="shared" si="22"/>
        <v>1000</v>
      </c>
      <c r="O93" s="154">
        <f t="shared" si="23"/>
        <v>0</v>
      </c>
      <c r="P93" s="84">
        <f t="shared" si="24"/>
      </c>
      <c r="Q93" s="84">
        <f t="shared" si="25"/>
        <v>1000</v>
      </c>
      <c r="R93" s="84">
        <f t="shared" si="26"/>
        <v>1000</v>
      </c>
      <c r="S93" s="154" t="str">
        <f>IF(COUNTIF($F$4:$F93,J93)&lt;4,$F93," ")</f>
        <v> </v>
      </c>
      <c r="T93" s="154">
        <f t="shared" si="27"/>
        <v>1000</v>
      </c>
      <c r="U93" s="154">
        <f t="shared" si="28"/>
        <v>0</v>
      </c>
      <c r="V93" s="84">
        <f t="shared" si="29"/>
      </c>
      <c r="W93" s="84">
        <f t="shared" si="30"/>
      </c>
      <c r="X93" s="154">
        <f t="shared" si="31"/>
      </c>
      <c r="Y93" s="154">
        <f t="shared" si="32"/>
      </c>
      <c r="Z93" s="53" t="str">
        <f>IF(COUNTIF($C$4:$C$208,C93)&gt;1,"X"," ")</f>
        <v> </v>
      </c>
      <c r="AA93" s="89">
        <f>IF(COUNTIF($B$4:$B$208,B93)&gt;1,"T",B93)</f>
        <v>0</v>
      </c>
    </row>
    <row r="94" spans="1:27" ht="15">
      <c r="A94" s="74">
        <f>IF(B94&lt;1,1000,(IF(AA94=B94,B94,(20100-SUM($AA$4:$AA$208))/(COUNTIF($AA$4:$AA$208,"T")))))</f>
        <v>1000</v>
      </c>
      <c r="B94" s="63"/>
      <c r="C94" s="73"/>
      <c r="D94" s="37" t="str">
        <f>IF(C94&gt;0,CONCATENATE((VLOOKUP($C94,Inscription!$A$12:$G$211,3,FALSE)),"   ",(VLOOKUP($C94,Inscription!$A$12:$G$211,4,FALSE)))," ")</f>
        <v> </v>
      </c>
      <c r="E94" s="38"/>
      <c r="F94" s="42" t="str">
        <f>IF(C94&gt;0,(VLOOKUP($C94,Inscription!$A$12:$G$211,5,FALSE))," ")</f>
        <v> </v>
      </c>
      <c r="G94" s="7" t="str">
        <f>IF(C94&gt;0,(VLOOKUP($C94,Inscription!$A$12:$G$211,7,FALSE))," ")</f>
        <v> </v>
      </c>
      <c r="H94" s="42" t="str">
        <f>LEFT(IF(C94&gt;0,(VLOOKUP($C94,Inscription!$A$12:$G$211,6,FALSE))," "),8)</f>
        <v> </v>
      </c>
      <c r="I94" s="70">
        <f t="shared" si="33"/>
        <v>0</v>
      </c>
      <c r="J94" s="154" t="str">
        <f>IF(COUNTIF($F$4:$F94,$F94)&lt;2,$F94," ")</f>
        <v> </v>
      </c>
      <c r="K94" s="154">
        <f t="shared" si="20"/>
        <v>1000</v>
      </c>
      <c r="L94" s="154">
        <f t="shared" si="21"/>
        <v>0</v>
      </c>
      <c r="M94" s="154" t="str">
        <f>IF(COUNTIF($F$4:$F94,$F94)&lt;3,$F94," ")</f>
        <v> </v>
      </c>
      <c r="N94" s="154">
        <f t="shared" si="22"/>
        <v>1000</v>
      </c>
      <c r="O94" s="154">
        <f t="shared" si="23"/>
        <v>0</v>
      </c>
      <c r="P94" s="84">
        <f t="shared" si="24"/>
      </c>
      <c r="Q94" s="84">
        <f t="shared" si="25"/>
        <v>1000</v>
      </c>
      <c r="R94" s="84">
        <f t="shared" si="26"/>
        <v>1000</v>
      </c>
      <c r="S94" s="154" t="str">
        <f>IF(COUNTIF($F$4:$F94,J94)&lt;4,$F94," ")</f>
        <v> </v>
      </c>
      <c r="T94" s="154">
        <f t="shared" si="27"/>
        <v>1000</v>
      </c>
      <c r="U94" s="154">
        <f t="shared" si="28"/>
        <v>0</v>
      </c>
      <c r="V94" s="84">
        <f t="shared" si="29"/>
      </c>
      <c r="W94" s="84">
        <f t="shared" si="30"/>
      </c>
      <c r="X94" s="154">
        <f t="shared" si="31"/>
      </c>
      <c r="Y94" s="154">
        <f t="shared" si="32"/>
      </c>
      <c r="Z94" s="53" t="str">
        <f>IF(COUNTIF($C$4:$C$208,C94)&gt;1,"X"," ")</f>
        <v> </v>
      </c>
      <c r="AA94" s="89">
        <f>IF(COUNTIF($B$4:$B$208,B94)&gt;1,"T",B94)</f>
        <v>0</v>
      </c>
    </row>
    <row r="95" spans="1:27" ht="15">
      <c r="A95" s="74">
        <f>IF(B95&lt;1,1000,(IF(AA95=B95,B95,(20100-SUM($AA$4:$AA$208))/(COUNTIF($AA$4:$AA$208,"T")))))</f>
        <v>1000</v>
      </c>
      <c r="B95" s="63"/>
      <c r="C95" s="73"/>
      <c r="D95" s="37" t="str">
        <f>IF(C95&gt;0,CONCATENATE((VLOOKUP($C95,Inscription!$A$12:$G$211,3,FALSE)),"   ",(VLOOKUP($C95,Inscription!$A$12:$G$211,4,FALSE)))," ")</f>
        <v> </v>
      </c>
      <c r="E95" s="38"/>
      <c r="F95" s="42" t="str">
        <f>IF(C95&gt;0,(VLOOKUP($C95,Inscription!$A$12:$G$211,5,FALSE))," ")</f>
        <v> </v>
      </c>
      <c r="G95" s="7" t="str">
        <f>IF(C95&gt;0,(VLOOKUP($C95,Inscription!$A$12:$G$211,7,FALSE))," ")</f>
        <v> </v>
      </c>
      <c r="H95" s="42" t="str">
        <f>LEFT(IF(C95&gt;0,(VLOOKUP($C95,Inscription!$A$12:$G$211,6,FALSE))," "),8)</f>
        <v> </v>
      </c>
      <c r="I95" s="70">
        <f t="shared" si="33"/>
        <v>0</v>
      </c>
      <c r="J95" s="154" t="str">
        <f>IF(COUNTIF($F$4:$F95,$F95)&lt;2,$F95," ")</f>
        <v> </v>
      </c>
      <c r="K95" s="154">
        <f t="shared" si="20"/>
        <v>1000</v>
      </c>
      <c r="L95" s="154">
        <f t="shared" si="21"/>
        <v>0</v>
      </c>
      <c r="M95" s="154" t="str">
        <f>IF(COUNTIF($F$4:$F95,$F95)&lt;3,$F95," ")</f>
        <v> </v>
      </c>
      <c r="N95" s="154">
        <f t="shared" si="22"/>
        <v>1000</v>
      </c>
      <c r="O95" s="154">
        <f t="shared" si="23"/>
        <v>0</v>
      </c>
      <c r="P95" s="84">
        <f t="shared" si="24"/>
      </c>
      <c r="Q95" s="84">
        <f t="shared" si="25"/>
        <v>1000</v>
      </c>
      <c r="R95" s="84">
        <f t="shared" si="26"/>
        <v>1000</v>
      </c>
      <c r="S95" s="154" t="str">
        <f>IF(COUNTIF($F$4:$F95,J95)&lt;4,$F95," ")</f>
        <v> </v>
      </c>
      <c r="T95" s="154">
        <f t="shared" si="27"/>
        <v>1000</v>
      </c>
      <c r="U95" s="154">
        <f t="shared" si="28"/>
        <v>0</v>
      </c>
      <c r="V95" s="84">
        <f t="shared" si="29"/>
      </c>
      <c r="W95" s="84">
        <f t="shared" si="30"/>
      </c>
      <c r="X95" s="154">
        <f t="shared" si="31"/>
      </c>
      <c r="Y95" s="154">
        <f t="shared" si="32"/>
      </c>
      <c r="Z95" s="53" t="str">
        <f>IF(COUNTIF($C$4:$C$208,C95)&gt;1,"X"," ")</f>
        <v> </v>
      </c>
      <c r="AA95" s="89">
        <f>IF(COUNTIF($B$4:$B$208,B95)&gt;1,"T",B95)</f>
        <v>0</v>
      </c>
    </row>
    <row r="96" spans="1:27" ht="15">
      <c r="A96" s="74">
        <f>IF(B96&lt;1,1000,(IF(AA96=B96,B96,(20100-SUM($AA$4:$AA$208))/(COUNTIF($AA$4:$AA$208,"T")))))</f>
        <v>88</v>
      </c>
      <c r="B96" s="63">
        <v>88</v>
      </c>
      <c r="C96" s="73"/>
      <c r="D96" s="37" t="str">
        <f>IF(C96&gt;0,CONCATENATE((VLOOKUP($C96,Inscription!$A$12:$G$211,3,FALSE)),"   ",(VLOOKUP($C96,Inscription!$A$12:$G$211,4,FALSE)))," ")</f>
        <v> </v>
      </c>
      <c r="E96" s="38"/>
      <c r="F96" s="42" t="str">
        <f>IF(C96&gt;0,(VLOOKUP($C96,Inscription!$A$12:$G$211,5,FALSE))," ")</f>
        <v> </v>
      </c>
      <c r="G96" s="7" t="str">
        <f>IF(C96&gt;0,(VLOOKUP($C96,Inscription!$A$12:$G$211,7,FALSE))," ")</f>
        <v> </v>
      </c>
      <c r="H96" s="42" t="str">
        <f>LEFT(IF(C96&gt;0,(VLOOKUP($C96,Inscription!$A$12:$G$211,6,FALSE))," "),8)</f>
        <v> </v>
      </c>
      <c r="I96" s="70">
        <f t="shared" si="33"/>
        <v>0</v>
      </c>
      <c r="J96" s="154" t="str">
        <f>IF(COUNTIF($F$4:$F96,$F96)&lt;2,$F96," ")</f>
        <v> </v>
      </c>
      <c r="K96" s="154">
        <f t="shared" si="20"/>
        <v>88</v>
      </c>
      <c r="L96" s="154">
        <f t="shared" si="21"/>
        <v>0</v>
      </c>
      <c r="M96" s="154" t="str">
        <f>IF(COUNTIF($F$4:$F96,$F96)&lt;3,$F96," ")</f>
        <v> </v>
      </c>
      <c r="N96" s="154">
        <f t="shared" si="22"/>
        <v>88</v>
      </c>
      <c r="O96" s="154">
        <f t="shared" si="23"/>
        <v>0</v>
      </c>
      <c r="P96" s="84">
        <f t="shared" si="24"/>
      </c>
      <c r="Q96" s="84">
        <f t="shared" si="25"/>
        <v>1000</v>
      </c>
      <c r="R96" s="84">
        <f t="shared" si="26"/>
        <v>1000</v>
      </c>
      <c r="S96" s="154" t="str">
        <f>IF(COUNTIF($F$4:$F96,J96)&lt;4,$F96," ")</f>
        <v> </v>
      </c>
      <c r="T96" s="154">
        <f t="shared" si="27"/>
        <v>88</v>
      </c>
      <c r="U96" s="154">
        <f t="shared" si="28"/>
        <v>0</v>
      </c>
      <c r="V96" s="84">
        <f t="shared" si="29"/>
      </c>
      <c r="W96" s="84">
        <f t="shared" si="30"/>
      </c>
      <c r="X96" s="154">
        <f t="shared" si="31"/>
      </c>
      <c r="Y96" s="154">
        <f t="shared" si="32"/>
      </c>
      <c r="Z96" s="53" t="str">
        <f>IF(COUNTIF($C$4:$C$208,C96)&gt;1,"X"," ")</f>
        <v> </v>
      </c>
      <c r="AA96" s="89">
        <f>IF(COUNTIF($B$4:$B$208,B96)&gt;1,"T",B96)</f>
        <v>88</v>
      </c>
    </row>
    <row r="97" spans="1:27" ht="15">
      <c r="A97" s="74">
        <f>IF(B97&lt;1,1000,(IF(AA97=B97,B97,(20100-SUM($AA$4:$AA$208))/(COUNTIF($AA$4:$AA$208,"T")))))</f>
        <v>89</v>
      </c>
      <c r="B97" s="63">
        <v>89</v>
      </c>
      <c r="C97" s="73"/>
      <c r="D97" s="37" t="str">
        <f>IF(C97&gt;0,CONCATENATE((VLOOKUP($C97,Inscription!$A$12:$G$211,3,FALSE)),"   ",(VLOOKUP($C97,Inscription!$A$12:$G$211,4,FALSE)))," ")</f>
        <v> </v>
      </c>
      <c r="E97" s="38"/>
      <c r="F97" s="42" t="str">
        <f>IF(C97&gt;0,(VLOOKUP($C97,Inscription!$A$12:$G$211,5,FALSE))," ")</f>
        <v> </v>
      </c>
      <c r="G97" s="7" t="str">
        <f>IF(C97&gt;0,(VLOOKUP($C97,Inscription!$A$12:$G$211,7,FALSE))," ")</f>
        <v> </v>
      </c>
      <c r="H97" s="42" t="str">
        <f>LEFT(IF(C97&gt;0,(VLOOKUP($C97,Inscription!$A$12:$G$211,6,FALSE))," "),8)</f>
        <v> </v>
      </c>
      <c r="I97" s="70">
        <f t="shared" si="33"/>
        <v>0</v>
      </c>
      <c r="J97" s="154" t="str">
        <f>IF(COUNTIF($F$4:$F97,$F97)&lt;2,$F97," ")</f>
        <v> </v>
      </c>
      <c r="K97" s="154">
        <f t="shared" si="20"/>
        <v>89</v>
      </c>
      <c r="L97" s="154">
        <f t="shared" si="21"/>
        <v>0</v>
      </c>
      <c r="M97" s="154" t="str">
        <f>IF(COUNTIF($F$4:$F97,$F97)&lt;3,$F97," ")</f>
        <v> </v>
      </c>
      <c r="N97" s="154">
        <f t="shared" si="22"/>
        <v>89</v>
      </c>
      <c r="O97" s="154">
        <f t="shared" si="23"/>
        <v>0</v>
      </c>
      <c r="P97" s="84">
        <f t="shared" si="24"/>
      </c>
      <c r="Q97" s="84">
        <f t="shared" si="25"/>
        <v>1000</v>
      </c>
      <c r="R97" s="84">
        <f t="shared" si="26"/>
        <v>1000</v>
      </c>
      <c r="S97" s="154" t="str">
        <f>IF(COUNTIF($F$4:$F97,J97)&lt;4,$F97," ")</f>
        <v> </v>
      </c>
      <c r="T97" s="154">
        <f t="shared" si="27"/>
        <v>89</v>
      </c>
      <c r="U97" s="154">
        <f t="shared" si="28"/>
        <v>0</v>
      </c>
      <c r="V97" s="84">
        <f t="shared" si="29"/>
      </c>
      <c r="W97" s="84">
        <f t="shared" si="30"/>
      </c>
      <c r="X97" s="154">
        <f t="shared" si="31"/>
      </c>
      <c r="Y97" s="154">
        <f t="shared" si="32"/>
      </c>
      <c r="Z97" s="53" t="str">
        <f>IF(COUNTIF($C$4:$C$208,C97)&gt;1,"X"," ")</f>
        <v> </v>
      </c>
      <c r="AA97" s="89">
        <f>IF(COUNTIF($B$4:$B$208,B97)&gt;1,"T",B97)</f>
        <v>89</v>
      </c>
    </row>
    <row r="98" spans="1:27" ht="15">
      <c r="A98" s="74">
        <f>IF(B98&lt;1,1000,(IF(AA98=B98,B98,(20100-SUM($AA$4:$AA$208))/(COUNTIF($AA$4:$AA$208,"T")))))</f>
        <v>90</v>
      </c>
      <c r="B98" s="63">
        <v>90</v>
      </c>
      <c r="C98" s="73"/>
      <c r="D98" s="37" t="str">
        <f>IF(C98&gt;0,CONCATENATE((VLOOKUP($C98,Inscription!$A$12:$G$211,3,FALSE)),"   ",(VLOOKUP($C98,Inscription!$A$12:$G$211,4,FALSE)))," ")</f>
        <v> </v>
      </c>
      <c r="E98" s="38"/>
      <c r="F98" s="42" t="str">
        <f>IF(C98&gt;0,(VLOOKUP($C98,Inscription!$A$12:$G$211,5,FALSE))," ")</f>
        <v> </v>
      </c>
      <c r="G98" s="7" t="str">
        <f>IF(C98&gt;0,(VLOOKUP($C98,Inscription!$A$12:$G$211,7,FALSE))," ")</f>
        <v> </v>
      </c>
      <c r="H98" s="42" t="str">
        <f>LEFT(IF(C98&gt;0,(VLOOKUP($C98,Inscription!$A$12:$G$211,6,FALSE))," "),8)</f>
        <v> </v>
      </c>
      <c r="I98" s="70">
        <f t="shared" si="33"/>
        <v>0</v>
      </c>
      <c r="J98" s="154" t="str">
        <f>IF(COUNTIF($F$4:$F98,$F98)&lt;2,$F98," ")</f>
        <v> </v>
      </c>
      <c r="K98" s="154">
        <f t="shared" si="20"/>
        <v>90</v>
      </c>
      <c r="L98" s="154">
        <f t="shared" si="21"/>
        <v>0</v>
      </c>
      <c r="M98" s="154" t="str">
        <f>IF(COUNTIF($F$4:$F98,$F98)&lt;3,$F98," ")</f>
        <v> </v>
      </c>
      <c r="N98" s="154">
        <f t="shared" si="22"/>
        <v>90</v>
      </c>
      <c r="O98" s="154">
        <f t="shared" si="23"/>
        <v>0</v>
      </c>
      <c r="P98" s="84">
        <f t="shared" si="24"/>
      </c>
      <c r="Q98" s="84">
        <f t="shared" si="25"/>
        <v>1000</v>
      </c>
      <c r="R98" s="84">
        <f t="shared" si="26"/>
        <v>1000</v>
      </c>
      <c r="S98" s="154" t="str">
        <f>IF(COUNTIF($F$4:$F98,J98)&lt;4,$F98," ")</f>
        <v> </v>
      </c>
      <c r="T98" s="154">
        <f t="shared" si="27"/>
        <v>90</v>
      </c>
      <c r="U98" s="154">
        <f t="shared" si="28"/>
        <v>0</v>
      </c>
      <c r="V98" s="84">
        <f t="shared" si="29"/>
      </c>
      <c r="W98" s="84">
        <f t="shared" si="30"/>
      </c>
      <c r="X98" s="154">
        <f t="shared" si="31"/>
      </c>
      <c r="Y98" s="154">
        <f t="shared" si="32"/>
      </c>
      <c r="Z98" s="53" t="str">
        <f>IF(COUNTIF($C$4:$C$208,C98)&gt;1,"X"," ")</f>
        <v> </v>
      </c>
      <c r="AA98" s="89">
        <f>IF(COUNTIF($B$4:$B$208,B98)&gt;1,"T",B98)</f>
        <v>90</v>
      </c>
    </row>
    <row r="99" spans="1:27" ht="15">
      <c r="A99" s="74">
        <f>IF(B99&lt;1,1000,(IF(AA99=B99,B99,(20100-SUM($AA$4:$AA$208))/(COUNTIF($AA$4:$AA$208,"T")))))</f>
        <v>91</v>
      </c>
      <c r="B99" s="63">
        <v>91</v>
      </c>
      <c r="C99" s="73"/>
      <c r="D99" s="37" t="str">
        <f>IF(C99&gt;0,CONCATENATE((VLOOKUP($C99,Inscription!$A$12:$G$211,3,FALSE)),"   ",(VLOOKUP($C99,Inscription!$A$12:$G$211,4,FALSE)))," ")</f>
        <v> </v>
      </c>
      <c r="E99" s="38"/>
      <c r="F99" s="42" t="str">
        <f>IF(C99&gt;0,(VLOOKUP($C99,Inscription!$A$12:$G$211,5,FALSE))," ")</f>
        <v> </v>
      </c>
      <c r="G99" s="7" t="str">
        <f>IF(C99&gt;0,(VLOOKUP($C99,Inscription!$A$12:$G$211,7,FALSE))," ")</f>
        <v> </v>
      </c>
      <c r="H99" s="42" t="str">
        <f>LEFT(IF(C99&gt;0,(VLOOKUP($C99,Inscription!$A$12:$G$211,6,FALSE))," "),8)</f>
        <v> </v>
      </c>
      <c r="I99" s="70">
        <f t="shared" si="33"/>
        <v>0</v>
      </c>
      <c r="J99" s="154" t="str">
        <f>IF(COUNTIF($F$4:$F99,$F99)&lt;2,$F99," ")</f>
        <v> </v>
      </c>
      <c r="K99" s="154">
        <f t="shared" si="20"/>
        <v>91</v>
      </c>
      <c r="L99" s="154">
        <f t="shared" si="21"/>
        <v>0</v>
      </c>
      <c r="M99" s="154" t="str">
        <f>IF(COUNTIF($F$4:$F99,$F99)&lt;3,$F99," ")</f>
        <v> </v>
      </c>
      <c r="N99" s="154">
        <f t="shared" si="22"/>
        <v>91</v>
      </c>
      <c r="O99" s="154">
        <f t="shared" si="23"/>
        <v>0</v>
      </c>
      <c r="P99" s="84">
        <f t="shared" si="24"/>
      </c>
      <c r="Q99" s="84">
        <f t="shared" si="25"/>
        <v>1000</v>
      </c>
      <c r="R99" s="84">
        <f t="shared" si="26"/>
        <v>1000</v>
      </c>
      <c r="S99" s="154" t="str">
        <f>IF(COUNTIF($F$4:$F99,J99)&lt;4,$F99," ")</f>
        <v> </v>
      </c>
      <c r="T99" s="154">
        <f t="shared" si="27"/>
        <v>91</v>
      </c>
      <c r="U99" s="154">
        <f t="shared" si="28"/>
        <v>0</v>
      </c>
      <c r="V99" s="84">
        <f t="shared" si="29"/>
      </c>
      <c r="W99" s="84">
        <f t="shared" si="30"/>
      </c>
      <c r="X99" s="154">
        <f t="shared" si="31"/>
      </c>
      <c r="Y99" s="154">
        <f t="shared" si="32"/>
      </c>
      <c r="Z99" s="53" t="str">
        <f>IF(COUNTIF($C$4:$C$208,C99)&gt;1,"X"," ")</f>
        <v> </v>
      </c>
      <c r="AA99" s="89">
        <f>IF(COUNTIF($B$4:$B$208,B99)&gt;1,"T",B99)</f>
        <v>91</v>
      </c>
    </row>
    <row r="100" spans="1:27" ht="15">
      <c r="A100" s="74">
        <f>IF(B100&lt;1,1000,(IF(AA100=B100,B100,(20100-SUM($AA$4:$AA$208))/(COUNTIF($AA$4:$AA$208,"T")))))</f>
        <v>92</v>
      </c>
      <c r="B100" s="63">
        <v>92</v>
      </c>
      <c r="C100" s="73"/>
      <c r="D100" s="37" t="str">
        <f>IF(C100&gt;0,CONCATENATE((VLOOKUP($C100,Inscription!$A$12:$G$211,3,FALSE)),"   ",(VLOOKUP($C100,Inscription!$A$12:$G$211,4,FALSE)))," ")</f>
        <v> </v>
      </c>
      <c r="E100" s="38"/>
      <c r="F100" s="42" t="str">
        <f>IF(C100&gt;0,(VLOOKUP($C100,Inscription!$A$12:$G$211,5,FALSE))," ")</f>
        <v> </v>
      </c>
      <c r="G100" s="7" t="str">
        <f>IF(C100&gt;0,(VLOOKUP($C100,Inscription!$A$12:$G$211,7,FALSE))," ")</f>
        <v> </v>
      </c>
      <c r="H100" s="42" t="str">
        <f>LEFT(IF(C100&gt;0,(VLOOKUP($C100,Inscription!$A$12:$G$211,6,FALSE))," "),8)</f>
        <v> </v>
      </c>
      <c r="I100" s="70">
        <f t="shared" si="33"/>
        <v>0</v>
      </c>
      <c r="J100" s="154" t="str">
        <f>IF(COUNTIF($F$4:$F100,$F100)&lt;2,$F100," ")</f>
        <v> </v>
      </c>
      <c r="K100" s="154">
        <f t="shared" si="20"/>
        <v>92</v>
      </c>
      <c r="L100" s="154">
        <f t="shared" si="21"/>
        <v>0</v>
      </c>
      <c r="M100" s="154" t="str">
        <f>IF(COUNTIF($F$4:$F100,$F100)&lt;3,$F100," ")</f>
        <v> </v>
      </c>
      <c r="N100" s="154">
        <f t="shared" si="22"/>
        <v>92</v>
      </c>
      <c r="O100" s="154">
        <f t="shared" si="23"/>
        <v>0</v>
      </c>
      <c r="P100" s="84">
        <f t="shared" si="24"/>
      </c>
      <c r="Q100" s="84">
        <f t="shared" si="25"/>
        <v>1000</v>
      </c>
      <c r="R100" s="84">
        <f t="shared" si="26"/>
        <v>1000</v>
      </c>
      <c r="S100" s="154" t="str">
        <f>IF(COUNTIF($F$4:$F100,J100)&lt;4,$F100," ")</f>
        <v> </v>
      </c>
      <c r="T100" s="154">
        <f t="shared" si="27"/>
        <v>92</v>
      </c>
      <c r="U100" s="154">
        <f t="shared" si="28"/>
        <v>0</v>
      </c>
      <c r="V100" s="84">
        <f t="shared" si="29"/>
      </c>
      <c r="W100" s="84">
        <f t="shared" si="30"/>
      </c>
      <c r="X100" s="154">
        <f t="shared" si="31"/>
      </c>
      <c r="Y100" s="154">
        <f t="shared" si="32"/>
      </c>
      <c r="Z100" s="53" t="str">
        <f>IF(COUNTIF($C$4:$C$208,C100)&gt;1,"X"," ")</f>
        <v> </v>
      </c>
      <c r="AA100" s="89">
        <f>IF(COUNTIF($B$4:$B$208,B100)&gt;1,"T",B100)</f>
        <v>92</v>
      </c>
    </row>
    <row r="101" spans="1:27" ht="15">
      <c r="A101" s="74">
        <f>IF(B101&lt;1,1000,(IF(AA101=B101,B101,(20100-SUM($AA$4:$AA$208))/(COUNTIF($AA$4:$AA$208,"T")))))</f>
        <v>93</v>
      </c>
      <c r="B101" s="63">
        <v>93</v>
      </c>
      <c r="C101" s="73"/>
      <c r="D101" s="37" t="str">
        <f>IF(C101&gt;0,CONCATENATE((VLOOKUP($C101,Inscription!$A$12:$G$211,3,FALSE)),"   ",(VLOOKUP($C101,Inscription!$A$12:$G$211,4,FALSE)))," ")</f>
        <v> </v>
      </c>
      <c r="E101" s="38"/>
      <c r="F101" s="42" t="str">
        <f>IF(C101&gt;0,(VLOOKUP($C101,Inscription!$A$12:$G$211,5,FALSE))," ")</f>
        <v> </v>
      </c>
      <c r="G101" s="7" t="str">
        <f>IF(C101&gt;0,(VLOOKUP($C101,Inscription!$A$12:$G$211,7,FALSE))," ")</f>
        <v> </v>
      </c>
      <c r="H101" s="42" t="str">
        <f>LEFT(IF(C101&gt;0,(VLOOKUP($C101,Inscription!$A$12:$G$211,6,FALSE))," "),8)</f>
        <v> </v>
      </c>
      <c r="I101" s="70">
        <f t="shared" si="33"/>
        <v>0</v>
      </c>
      <c r="J101" s="154" t="str">
        <f>IF(COUNTIF($F$4:$F101,$F101)&lt;2,$F101," ")</f>
        <v> </v>
      </c>
      <c r="K101" s="154">
        <f t="shared" si="20"/>
        <v>93</v>
      </c>
      <c r="L101" s="154">
        <f t="shared" si="21"/>
        <v>0</v>
      </c>
      <c r="M101" s="154" t="str">
        <f>IF(COUNTIF($F$4:$F101,$F101)&lt;3,$F101," ")</f>
        <v> </v>
      </c>
      <c r="N101" s="154">
        <f t="shared" si="22"/>
        <v>93</v>
      </c>
      <c r="O101" s="154">
        <f t="shared" si="23"/>
        <v>0</v>
      </c>
      <c r="P101" s="84">
        <f t="shared" si="24"/>
      </c>
      <c r="Q101" s="84">
        <f t="shared" si="25"/>
        <v>1000</v>
      </c>
      <c r="R101" s="84">
        <f t="shared" si="26"/>
        <v>1000</v>
      </c>
      <c r="S101" s="154" t="str">
        <f>IF(COUNTIF($F$4:$F101,J101)&lt;4,$F101," ")</f>
        <v> </v>
      </c>
      <c r="T101" s="154">
        <f t="shared" si="27"/>
        <v>93</v>
      </c>
      <c r="U101" s="154">
        <f t="shared" si="28"/>
        <v>0</v>
      </c>
      <c r="V101" s="84">
        <f t="shared" si="29"/>
      </c>
      <c r="W101" s="84">
        <f t="shared" si="30"/>
      </c>
      <c r="X101" s="154">
        <f t="shared" si="31"/>
      </c>
      <c r="Y101" s="154">
        <f t="shared" si="32"/>
      </c>
      <c r="Z101" s="53" t="str">
        <f>IF(COUNTIF($C$4:$C$208,C101)&gt;1,"X"," ")</f>
        <v> </v>
      </c>
      <c r="AA101" s="89">
        <f>IF(COUNTIF($B$4:$B$208,B101)&gt;1,"T",B101)</f>
        <v>93</v>
      </c>
    </row>
    <row r="102" spans="1:27" ht="15">
      <c r="A102" s="74">
        <f>IF(B102&lt;1,1000,(IF(AA102=B102,B102,(20100-SUM($AA$4:$AA$208))/(COUNTIF($AA$4:$AA$208,"T")))))</f>
        <v>94</v>
      </c>
      <c r="B102" s="63">
        <v>94</v>
      </c>
      <c r="C102" s="73"/>
      <c r="D102" s="37" t="str">
        <f>IF(C102&gt;0,CONCATENATE((VLOOKUP($C102,Inscription!$A$12:$G$211,3,FALSE)),"   ",(VLOOKUP($C102,Inscription!$A$12:$G$211,4,FALSE)))," ")</f>
        <v> </v>
      </c>
      <c r="E102" s="38"/>
      <c r="F102" s="42" t="str">
        <f>IF(C102&gt;0,(VLOOKUP($C102,Inscription!$A$12:$G$211,5,FALSE))," ")</f>
        <v> </v>
      </c>
      <c r="G102" s="7" t="str">
        <f>IF(C102&gt;0,(VLOOKUP($C102,Inscription!$A$12:$G$211,7,FALSE))," ")</f>
        <v> </v>
      </c>
      <c r="H102" s="42" t="str">
        <f>LEFT(IF(C102&gt;0,(VLOOKUP($C102,Inscription!$A$12:$G$211,6,FALSE))," "),8)</f>
        <v> </v>
      </c>
      <c r="I102" s="70">
        <f t="shared" si="33"/>
        <v>0</v>
      </c>
      <c r="J102" s="154" t="str">
        <f>IF(COUNTIF($F$4:$F102,$F102)&lt;2,$F102," ")</f>
        <v> </v>
      </c>
      <c r="K102" s="154">
        <f t="shared" si="20"/>
        <v>94</v>
      </c>
      <c r="L102" s="154">
        <f t="shared" si="21"/>
        <v>0</v>
      </c>
      <c r="M102" s="154" t="str">
        <f>IF(COUNTIF($F$4:$F102,$F102)&lt;3,$F102," ")</f>
        <v> </v>
      </c>
      <c r="N102" s="154">
        <f t="shared" si="22"/>
        <v>94</v>
      </c>
      <c r="O102" s="154">
        <f t="shared" si="23"/>
        <v>0</v>
      </c>
      <c r="P102" s="84">
        <f t="shared" si="24"/>
      </c>
      <c r="Q102" s="84">
        <f t="shared" si="25"/>
        <v>1000</v>
      </c>
      <c r="R102" s="84">
        <f t="shared" si="26"/>
        <v>1000</v>
      </c>
      <c r="S102" s="154" t="str">
        <f>IF(COUNTIF($F$4:$F102,J102)&lt;4,$F102," ")</f>
        <v> </v>
      </c>
      <c r="T102" s="154">
        <f t="shared" si="27"/>
        <v>94</v>
      </c>
      <c r="U102" s="154">
        <f t="shared" si="28"/>
        <v>0</v>
      </c>
      <c r="V102" s="84">
        <f t="shared" si="29"/>
      </c>
      <c r="W102" s="84">
        <f t="shared" si="30"/>
      </c>
      <c r="X102" s="154">
        <f t="shared" si="31"/>
      </c>
      <c r="Y102" s="154">
        <f t="shared" si="32"/>
      </c>
      <c r="Z102" s="53" t="str">
        <f>IF(COUNTIF($C$4:$C$208,C102)&gt;1,"X"," ")</f>
        <v> </v>
      </c>
      <c r="AA102" s="89">
        <f>IF(COUNTIF($B$4:$B$208,B102)&gt;1,"T",B102)</f>
        <v>94</v>
      </c>
    </row>
    <row r="103" spans="1:27" ht="15">
      <c r="A103" s="74">
        <f>IF(B103&lt;1,1000,(IF(AA103=B103,B103,(20100-SUM($AA$4:$AA$208))/(COUNTIF($AA$4:$AA$208,"T")))))</f>
        <v>95</v>
      </c>
      <c r="B103" s="63">
        <v>95</v>
      </c>
      <c r="C103" s="73"/>
      <c r="D103" s="37" t="str">
        <f>IF(C103&gt;0,CONCATENATE((VLOOKUP($C103,Inscription!$A$12:$G$211,3,FALSE)),"   ",(VLOOKUP($C103,Inscription!$A$12:$G$211,4,FALSE)))," ")</f>
        <v> </v>
      </c>
      <c r="E103" s="38"/>
      <c r="F103" s="42" t="str">
        <f>IF(C103&gt;0,(VLOOKUP($C103,Inscription!$A$12:$G$211,5,FALSE))," ")</f>
        <v> </v>
      </c>
      <c r="G103" s="7" t="str">
        <f>IF(C103&gt;0,(VLOOKUP($C103,Inscription!$A$12:$G$211,7,FALSE))," ")</f>
        <v> </v>
      </c>
      <c r="H103" s="42" t="str">
        <f>LEFT(IF(C103&gt;0,(VLOOKUP($C103,Inscription!$A$12:$G$211,6,FALSE))," "),8)</f>
        <v> </v>
      </c>
      <c r="I103" s="70">
        <f t="shared" si="33"/>
        <v>0</v>
      </c>
      <c r="J103" s="154" t="str">
        <f>IF(COUNTIF($F$4:$F103,$F103)&lt;2,$F103," ")</f>
        <v> </v>
      </c>
      <c r="K103" s="154">
        <f t="shared" si="20"/>
        <v>95</v>
      </c>
      <c r="L103" s="154">
        <f t="shared" si="21"/>
        <v>0</v>
      </c>
      <c r="M103" s="154" t="str">
        <f>IF(COUNTIF($F$4:$F103,$F103)&lt;3,$F103," ")</f>
        <v> </v>
      </c>
      <c r="N103" s="154">
        <f t="shared" si="22"/>
        <v>95</v>
      </c>
      <c r="O103" s="154">
        <f t="shared" si="23"/>
        <v>0</v>
      </c>
      <c r="P103" s="84">
        <f t="shared" si="24"/>
      </c>
      <c r="Q103" s="84">
        <f t="shared" si="25"/>
        <v>1000</v>
      </c>
      <c r="R103" s="84">
        <f t="shared" si="26"/>
        <v>1000</v>
      </c>
      <c r="S103" s="154" t="str">
        <f>IF(COUNTIF($F$4:$F103,J103)&lt;4,$F103," ")</f>
        <v> </v>
      </c>
      <c r="T103" s="154">
        <f t="shared" si="27"/>
        <v>95</v>
      </c>
      <c r="U103" s="154">
        <f t="shared" si="28"/>
        <v>0</v>
      </c>
      <c r="V103" s="84">
        <f t="shared" si="29"/>
      </c>
      <c r="W103" s="84">
        <f t="shared" si="30"/>
      </c>
      <c r="X103" s="154">
        <f t="shared" si="31"/>
      </c>
      <c r="Y103" s="154">
        <f t="shared" si="32"/>
      </c>
      <c r="Z103" s="53" t="str">
        <f>IF(COUNTIF($C$4:$C$208,C103)&gt;1,"X"," ")</f>
        <v> </v>
      </c>
      <c r="AA103" s="89">
        <f>IF(COUNTIF($B$4:$B$208,B103)&gt;1,"T",B103)</f>
        <v>95</v>
      </c>
    </row>
    <row r="104" spans="1:27" ht="15">
      <c r="A104" s="74">
        <f>IF(B104&lt;1,1000,(IF(AA104=B104,B104,(20100-SUM($AA$4:$AA$208))/(COUNTIF($AA$4:$AA$208,"T")))))</f>
        <v>96</v>
      </c>
      <c r="B104" s="63">
        <v>96</v>
      </c>
      <c r="C104" s="73"/>
      <c r="D104" s="37" t="str">
        <f>IF(C104&gt;0,CONCATENATE((VLOOKUP($C104,Inscription!$A$12:$G$211,3,FALSE)),"   ",(VLOOKUP($C104,Inscription!$A$12:$G$211,4,FALSE)))," ")</f>
        <v> </v>
      </c>
      <c r="E104" s="38"/>
      <c r="F104" s="42" t="str">
        <f>IF(C104&gt;0,(VLOOKUP($C104,Inscription!$A$12:$G$211,5,FALSE))," ")</f>
        <v> </v>
      </c>
      <c r="G104" s="7" t="str">
        <f>IF(C104&gt;0,(VLOOKUP($C104,Inscription!$A$12:$G$211,7,FALSE))," ")</f>
        <v> </v>
      </c>
      <c r="H104" s="42" t="str">
        <f>LEFT(IF(C104&gt;0,(VLOOKUP($C104,Inscription!$A$12:$G$211,6,FALSE))," "),8)</f>
        <v> </v>
      </c>
      <c r="I104" s="70">
        <f t="shared" si="33"/>
        <v>0</v>
      </c>
      <c r="J104" s="154" t="str">
        <f>IF(COUNTIF($F$4:$F104,$F104)&lt;2,$F104," ")</f>
        <v> </v>
      </c>
      <c r="K104" s="154">
        <f t="shared" si="20"/>
        <v>96</v>
      </c>
      <c r="L104" s="154">
        <f t="shared" si="21"/>
        <v>0</v>
      </c>
      <c r="M104" s="154" t="str">
        <f>IF(COUNTIF($F$4:$F104,$F104)&lt;3,$F104," ")</f>
        <v> </v>
      </c>
      <c r="N104" s="154">
        <f t="shared" si="22"/>
        <v>96</v>
      </c>
      <c r="O104" s="154">
        <f t="shared" si="23"/>
        <v>0</v>
      </c>
      <c r="P104" s="84">
        <f t="shared" si="24"/>
      </c>
      <c r="Q104" s="84">
        <f t="shared" si="25"/>
        <v>1000</v>
      </c>
      <c r="R104" s="84">
        <f t="shared" si="26"/>
        <v>1000</v>
      </c>
      <c r="S104" s="154" t="str">
        <f>IF(COUNTIF($F$4:$F104,J104)&lt;4,$F104," ")</f>
        <v> </v>
      </c>
      <c r="T104" s="154">
        <f t="shared" si="27"/>
        <v>96</v>
      </c>
      <c r="U104" s="154">
        <f t="shared" si="28"/>
        <v>0</v>
      </c>
      <c r="V104" s="84">
        <f t="shared" si="29"/>
      </c>
      <c r="W104" s="84">
        <f t="shared" si="30"/>
      </c>
      <c r="X104" s="154">
        <f t="shared" si="31"/>
      </c>
      <c r="Y104" s="154">
        <f t="shared" si="32"/>
      </c>
      <c r="Z104" s="53" t="str">
        <f>IF(COUNTIF($C$4:$C$208,C104)&gt;1,"X"," ")</f>
        <v> </v>
      </c>
      <c r="AA104" s="89">
        <f>IF(COUNTIF($B$4:$B$208,B104)&gt;1,"T",B104)</f>
        <v>96</v>
      </c>
    </row>
    <row r="105" spans="1:27" ht="15">
      <c r="A105" s="74">
        <f>IF(B105&lt;1,1000,(IF(AA105=B105,B105,(20100-SUM($AA$4:$AA$208))/(COUNTIF($AA$4:$AA$208,"T")))))</f>
        <v>97</v>
      </c>
      <c r="B105" s="63">
        <v>97</v>
      </c>
      <c r="C105" s="73"/>
      <c r="D105" s="37" t="str">
        <f>IF(C105&gt;0,CONCATENATE((VLOOKUP($C105,Inscription!$A$12:$G$211,3,FALSE)),"   ",(VLOOKUP($C105,Inscription!$A$12:$G$211,4,FALSE)))," ")</f>
        <v> </v>
      </c>
      <c r="E105" s="38"/>
      <c r="F105" s="42" t="str">
        <f>IF(C105&gt;0,(VLOOKUP($C105,Inscription!$A$12:$G$211,5,FALSE))," ")</f>
        <v> </v>
      </c>
      <c r="G105" s="7" t="str">
        <f>IF(C105&gt;0,(VLOOKUP($C105,Inscription!$A$12:$G$211,7,FALSE))," ")</f>
        <v> </v>
      </c>
      <c r="H105" s="42" t="str">
        <f>LEFT(IF(C105&gt;0,(VLOOKUP($C105,Inscription!$A$12:$G$211,6,FALSE))," "),8)</f>
        <v> </v>
      </c>
      <c r="I105" s="70">
        <f t="shared" si="33"/>
        <v>0</v>
      </c>
      <c r="J105" s="154" t="str">
        <f>IF(COUNTIF($F$4:$F105,$F105)&lt;2,$F105," ")</f>
        <v> </v>
      </c>
      <c r="K105" s="154">
        <f t="shared" si="20"/>
        <v>97</v>
      </c>
      <c r="L105" s="154">
        <f t="shared" si="21"/>
        <v>0</v>
      </c>
      <c r="M105" s="154" t="str">
        <f>IF(COUNTIF($F$4:$F105,$F105)&lt;3,$F105," ")</f>
        <v> </v>
      </c>
      <c r="N105" s="154">
        <f t="shared" si="22"/>
        <v>97</v>
      </c>
      <c r="O105" s="154">
        <f t="shared" si="23"/>
        <v>0</v>
      </c>
      <c r="P105" s="84">
        <f t="shared" si="24"/>
      </c>
      <c r="Q105" s="84">
        <f t="shared" si="25"/>
        <v>1000</v>
      </c>
      <c r="R105" s="84">
        <f t="shared" si="26"/>
        <v>1000</v>
      </c>
      <c r="S105" s="154" t="str">
        <f>IF(COUNTIF($F$4:$F105,J105)&lt;4,$F105," ")</f>
        <v> </v>
      </c>
      <c r="T105" s="154">
        <f t="shared" si="27"/>
        <v>97</v>
      </c>
      <c r="U105" s="154">
        <f t="shared" si="28"/>
        <v>0</v>
      </c>
      <c r="V105" s="84">
        <f t="shared" si="29"/>
      </c>
      <c r="W105" s="84">
        <f t="shared" si="30"/>
      </c>
      <c r="X105" s="154">
        <f t="shared" si="31"/>
      </c>
      <c r="Y105" s="154">
        <f t="shared" si="32"/>
      </c>
      <c r="Z105" s="53" t="str">
        <f>IF(COUNTIF($C$4:$C$208,C105)&gt;1,"X"," ")</f>
        <v> </v>
      </c>
      <c r="AA105" s="89">
        <f>IF(COUNTIF($B$4:$B$208,B105)&gt;1,"T",B105)</f>
        <v>97</v>
      </c>
    </row>
    <row r="106" spans="1:27" ht="15">
      <c r="A106" s="74">
        <f>IF(B106&lt;1,1000,(IF(AA106=B106,B106,(20100-SUM($AA$4:$AA$208))/(COUNTIF($AA$4:$AA$208,"T")))))</f>
        <v>98</v>
      </c>
      <c r="B106" s="63">
        <v>98</v>
      </c>
      <c r="C106" s="73"/>
      <c r="D106" s="37" t="str">
        <f>IF(C106&gt;0,CONCATENATE((VLOOKUP($C106,Inscription!$A$12:$G$211,3,FALSE)),"   ",(VLOOKUP($C106,Inscription!$A$12:$G$211,4,FALSE)))," ")</f>
        <v> </v>
      </c>
      <c r="E106" s="38"/>
      <c r="F106" s="42" t="str">
        <f>IF(C106&gt;0,(VLOOKUP($C106,Inscription!$A$12:$G$211,5,FALSE))," ")</f>
        <v> </v>
      </c>
      <c r="G106" s="7" t="str">
        <f>IF(C106&gt;0,(VLOOKUP($C106,Inscription!$A$12:$G$211,7,FALSE))," ")</f>
        <v> </v>
      </c>
      <c r="H106" s="42" t="str">
        <f>LEFT(IF(C106&gt;0,(VLOOKUP($C106,Inscription!$A$12:$G$211,6,FALSE))," "),8)</f>
        <v> </v>
      </c>
      <c r="I106" s="70">
        <f t="shared" si="33"/>
        <v>0</v>
      </c>
      <c r="J106" s="154" t="str">
        <f>IF(COUNTIF($F$4:$F106,$F106)&lt;2,$F106," ")</f>
        <v> </v>
      </c>
      <c r="K106" s="154">
        <f t="shared" si="20"/>
        <v>98</v>
      </c>
      <c r="L106" s="154">
        <f t="shared" si="21"/>
        <v>0</v>
      </c>
      <c r="M106" s="154" t="str">
        <f>IF(COUNTIF($F$4:$F106,$F106)&lt;3,$F106," ")</f>
        <v> </v>
      </c>
      <c r="N106" s="154">
        <f t="shared" si="22"/>
        <v>98</v>
      </c>
      <c r="O106" s="154">
        <f t="shared" si="23"/>
        <v>0</v>
      </c>
      <c r="P106" s="84">
        <f t="shared" si="24"/>
      </c>
      <c r="Q106" s="84">
        <f t="shared" si="25"/>
        <v>1000</v>
      </c>
      <c r="R106" s="84">
        <f t="shared" si="26"/>
        <v>1000</v>
      </c>
      <c r="S106" s="154" t="str">
        <f>IF(COUNTIF($F$4:$F106,J106)&lt;4,$F106," ")</f>
        <v> </v>
      </c>
      <c r="T106" s="154">
        <f t="shared" si="27"/>
        <v>98</v>
      </c>
      <c r="U106" s="154">
        <f t="shared" si="28"/>
        <v>0</v>
      </c>
      <c r="V106" s="84">
        <f t="shared" si="29"/>
      </c>
      <c r="W106" s="84">
        <f t="shared" si="30"/>
      </c>
      <c r="X106" s="154">
        <f t="shared" si="31"/>
      </c>
      <c r="Y106" s="154">
        <f t="shared" si="32"/>
      </c>
      <c r="Z106" s="53" t="str">
        <f>IF(COUNTIF($C$4:$C$208,C106)&gt;1,"X"," ")</f>
        <v> </v>
      </c>
      <c r="AA106" s="89">
        <f>IF(COUNTIF($B$4:$B$208,B106)&gt;1,"T",B106)</f>
        <v>98</v>
      </c>
    </row>
    <row r="107" spans="1:27" ht="15">
      <c r="A107" s="74">
        <f>IF(B107&lt;1,1000,(IF(AA107=B107,B107,(20100-SUM($AA$4:$AA$208))/(COUNTIF($AA$4:$AA$208,"T")))))</f>
        <v>99</v>
      </c>
      <c r="B107" s="63">
        <v>99</v>
      </c>
      <c r="C107" s="73"/>
      <c r="D107" s="37" t="str">
        <f>IF(C107&gt;0,CONCATENATE((VLOOKUP($C107,Inscription!$A$12:$G$211,3,FALSE)),"   ",(VLOOKUP($C107,Inscription!$A$12:$G$211,4,FALSE)))," ")</f>
        <v> </v>
      </c>
      <c r="E107" s="38"/>
      <c r="F107" s="42" t="str">
        <f>IF(C107&gt;0,(VLOOKUP($C107,Inscription!$A$12:$G$211,5,FALSE))," ")</f>
        <v> </v>
      </c>
      <c r="G107" s="7" t="str">
        <f>IF(C107&gt;0,(VLOOKUP($C107,Inscription!$A$12:$G$211,7,FALSE))," ")</f>
        <v> </v>
      </c>
      <c r="H107" s="42" t="str">
        <f>LEFT(IF(C107&gt;0,(VLOOKUP($C107,Inscription!$A$12:$G$211,6,FALSE))," "),8)</f>
        <v> </v>
      </c>
      <c r="I107" s="70">
        <f t="shared" si="33"/>
        <v>0</v>
      </c>
      <c r="J107" s="154" t="str">
        <f>IF(COUNTIF($F$4:$F107,$F107)&lt;2,$F107," ")</f>
        <v> </v>
      </c>
      <c r="K107" s="154">
        <f t="shared" si="20"/>
        <v>99</v>
      </c>
      <c r="L107" s="154">
        <f t="shared" si="21"/>
        <v>0</v>
      </c>
      <c r="M107" s="154" t="str">
        <f>IF(COUNTIF($F$4:$F107,$F107)&lt;3,$F107," ")</f>
        <v> </v>
      </c>
      <c r="N107" s="154">
        <f t="shared" si="22"/>
        <v>99</v>
      </c>
      <c r="O107" s="154">
        <f t="shared" si="23"/>
        <v>0</v>
      </c>
      <c r="P107" s="84">
        <f t="shared" si="24"/>
      </c>
      <c r="Q107" s="84">
        <f t="shared" si="25"/>
        <v>1000</v>
      </c>
      <c r="R107" s="84">
        <f t="shared" si="26"/>
        <v>1000</v>
      </c>
      <c r="S107" s="154" t="str">
        <f>IF(COUNTIF($F$4:$F107,J107)&lt;4,$F107," ")</f>
        <v> </v>
      </c>
      <c r="T107" s="154">
        <f t="shared" si="27"/>
        <v>99</v>
      </c>
      <c r="U107" s="154">
        <f t="shared" si="28"/>
        <v>0</v>
      </c>
      <c r="V107" s="84">
        <f t="shared" si="29"/>
      </c>
      <c r="W107" s="84">
        <f t="shared" si="30"/>
      </c>
      <c r="X107" s="154">
        <f t="shared" si="31"/>
      </c>
      <c r="Y107" s="154">
        <f t="shared" si="32"/>
      </c>
      <c r="Z107" s="53" t="str">
        <f>IF(COUNTIF($C$4:$C$208,C107)&gt;1,"X"," ")</f>
        <v> </v>
      </c>
      <c r="AA107" s="89">
        <f>IF(COUNTIF($B$4:$B$208,B107)&gt;1,"T",B107)</f>
        <v>99</v>
      </c>
    </row>
    <row r="108" spans="1:27" ht="15">
      <c r="A108" s="74">
        <f>IF(B108&lt;1,1000,(IF(AA108=B108,B108,(20100-SUM($AA$4:$AA$208))/(COUNTIF($AA$4:$AA$208,"T")))))</f>
        <v>100</v>
      </c>
      <c r="B108" s="63">
        <v>100</v>
      </c>
      <c r="C108" s="73"/>
      <c r="D108" s="37" t="str">
        <f>IF(C108&gt;0,CONCATENATE((VLOOKUP($C108,Inscription!$A$12:$G$211,3,FALSE)),"   ",(VLOOKUP($C108,Inscription!$A$12:$G$211,4,FALSE)))," ")</f>
        <v> </v>
      </c>
      <c r="E108" s="38"/>
      <c r="F108" s="42" t="str">
        <f>IF(C108&gt;0,(VLOOKUP($C108,Inscription!$A$12:$G$211,5,FALSE))," ")</f>
        <v> </v>
      </c>
      <c r="G108" s="7" t="str">
        <f>IF(C108&gt;0,(VLOOKUP($C108,Inscription!$A$12:$G$211,7,FALSE))," ")</f>
        <v> </v>
      </c>
      <c r="H108" s="42" t="str">
        <f>LEFT(IF(C108&gt;0,(VLOOKUP($C108,Inscription!$A$12:$G$211,6,FALSE))," "),8)</f>
        <v> </v>
      </c>
      <c r="I108" s="70">
        <f t="shared" si="33"/>
        <v>0</v>
      </c>
      <c r="J108" s="154" t="str">
        <f>IF(COUNTIF($F$4:$F108,$F108)&lt;2,$F108," ")</f>
        <v> </v>
      </c>
      <c r="K108" s="154">
        <f t="shared" si="20"/>
        <v>100</v>
      </c>
      <c r="L108" s="154">
        <f t="shared" si="21"/>
        <v>0</v>
      </c>
      <c r="M108" s="154" t="str">
        <f>IF(COUNTIF($F$4:$F108,$F108)&lt;3,$F108," ")</f>
        <v> </v>
      </c>
      <c r="N108" s="154">
        <f t="shared" si="22"/>
        <v>100</v>
      </c>
      <c r="O108" s="154">
        <f t="shared" si="23"/>
        <v>0</v>
      </c>
      <c r="P108" s="84">
        <f t="shared" si="24"/>
      </c>
      <c r="Q108" s="84">
        <f t="shared" si="25"/>
        <v>1000</v>
      </c>
      <c r="R108" s="84">
        <f t="shared" si="26"/>
        <v>1000</v>
      </c>
      <c r="S108" s="154" t="str">
        <f>IF(COUNTIF($F$4:$F108,J108)&lt;4,$F108," ")</f>
        <v> </v>
      </c>
      <c r="T108" s="154">
        <f t="shared" si="27"/>
        <v>100</v>
      </c>
      <c r="U108" s="154">
        <f t="shared" si="28"/>
        <v>0</v>
      </c>
      <c r="V108" s="84">
        <f t="shared" si="29"/>
      </c>
      <c r="W108" s="84">
        <f t="shared" si="30"/>
      </c>
      <c r="X108" s="154">
        <f t="shared" si="31"/>
      </c>
      <c r="Y108" s="154">
        <f t="shared" si="32"/>
      </c>
      <c r="Z108" s="53" t="str">
        <f>IF(COUNTIF($C$4:$C$208,C108)&gt;1,"X"," ")</f>
        <v> </v>
      </c>
      <c r="AA108" s="89">
        <f>IF(COUNTIF($B$4:$B$208,B108)&gt;1,"T",B108)</f>
        <v>100</v>
      </c>
    </row>
    <row r="109" spans="1:27" ht="15">
      <c r="A109" s="74">
        <f>IF(B109&lt;1,1000,(IF(AA109=B109,B109,(20100-SUM($AA$4:$AA$208))/(COUNTIF($AA$4:$AA$208,"T")))))</f>
        <v>101</v>
      </c>
      <c r="B109" s="63">
        <v>101</v>
      </c>
      <c r="C109" s="73"/>
      <c r="D109" s="37" t="str">
        <f>IF(C109&gt;0,CONCATENATE((VLOOKUP($C109,Inscription!$A$12:$G$211,3,FALSE)),"   ",(VLOOKUP($C109,Inscription!$A$12:$G$211,4,FALSE)))," ")</f>
        <v> </v>
      </c>
      <c r="E109" s="38"/>
      <c r="F109" s="42" t="str">
        <f>IF(C109&gt;0,(VLOOKUP($C109,Inscription!$A$12:$G$211,5,FALSE))," ")</f>
        <v> </v>
      </c>
      <c r="G109" s="7" t="str">
        <f>IF(C109&gt;0,(VLOOKUP($C109,Inscription!$A$12:$G$211,7,FALSE))," ")</f>
        <v> </v>
      </c>
      <c r="H109" s="42" t="str">
        <f>LEFT(IF(C109&gt;0,(VLOOKUP($C109,Inscription!$A$12:$G$211,6,FALSE))," "),8)</f>
        <v> </v>
      </c>
      <c r="I109" s="70">
        <f t="shared" si="33"/>
        <v>0</v>
      </c>
      <c r="J109" s="154" t="str">
        <f>IF(COUNTIF($F$4:$F109,$F109)&lt;2,$F109," ")</f>
        <v> </v>
      </c>
      <c r="K109" s="154">
        <f t="shared" si="20"/>
        <v>101</v>
      </c>
      <c r="L109" s="154">
        <f t="shared" si="21"/>
        <v>0</v>
      </c>
      <c r="M109" s="154" t="str">
        <f>IF(COUNTIF($F$4:$F109,$F109)&lt;3,$F109," ")</f>
        <v> </v>
      </c>
      <c r="N109" s="154">
        <f t="shared" si="22"/>
        <v>101</v>
      </c>
      <c r="O109" s="154">
        <f t="shared" si="23"/>
        <v>0</v>
      </c>
      <c r="P109" s="84">
        <f t="shared" si="24"/>
      </c>
      <c r="Q109" s="84">
        <f t="shared" si="25"/>
        <v>1000</v>
      </c>
      <c r="R109" s="84">
        <f t="shared" si="26"/>
        <v>1000</v>
      </c>
      <c r="S109" s="154" t="str">
        <f>IF(COUNTIF($F$4:$F109,J109)&lt;4,$F109," ")</f>
        <v> </v>
      </c>
      <c r="T109" s="154">
        <f t="shared" si="27"/>
        <v>101</v>
      </c>
      <c r="U109" s="154">
        <f t="shared" si="28"/>
        <v>0</v>
      </c>
      <c r="V109" s="84">
        <f t="shared" si="29"/>
      </c>
      <c r="W109" s="84">
        <f t="shared" si="30"/>
      </c>
      <c r="X109" s="154">
        <f t="shared" si="31"/>
      </c>
      <c r="Y109" s="154">
        <f t="shared" si="32"/>
      </c>
      <c r="Z109" s="53" t="str">
        <f>IF(COUNTIF($C$4:$C$208,C109)&gt;1,"X"," ")</f>
        <v> </v>
      </c>
      <c r="AA109" s="89">
        <f>IF(COUNTIF($B$4:$B$208,B109)&gt;1,"T",B109)</f>
        <v>101</v>
      </c>
    </row>
    <row r="110" spans="1:27" ht="15">
      <c r="A110" s="74">
        <f>IF(B110&lt;1,1000,(IF(AA110=B110,B110,(20100-SUM($AA$4:$AA$208))/(COUNTIF($AA$4:$AA$208,"T")))))</f>
        <v>102</v>
      </c>
      <c r="B110" s="63">
        <v>102</v>
      </c>
      <c r="C110" s="73"/>
      <c r="D110" s="37" t="str">
        <f>IF(C110&gt;0,CONCATENATE((VLOOKUP($C110,Inscription!$A$12:$G$211,3,FALSE)),"   ",(VLOOKUP($C110,Inscription!$A$12:$G$211,4,FALSE)))," ")</f>
        <v> </v>
      </c>
      <c r="E110" s="38"/>
      <c r="F110" s="42" t="str">
        <f>IF(C110&gt;0,(VLOOKUP($C110,Inscription!$A$12:$G$211,5,FALSE))," ")</f>
        <v> </v>
      </c>
      <c r="G110" s="7" t="str">
        <f>IF(C110&gt;0,(VLOOKUP($C110,Inscription!$A$12:$G$211,7,FALSE))," ")</f>
        <v> </v>
      </c>
      <c r="H110" s="42" t="str">
        <f>LEFT(IF(C110&gt;0,(VLOOKUP($C110,Inscription!$A$12:$G$211,6,FALSE))," "),8)</f>
        <v> </v>
      </c>
      <c r="I110" s="70">
        <f t="shared" si="33"/>
        <v>0</v>
      </c>
      <c r="J110" s="154" t="str">
        <f>IF(COUNTIF($F$4:$F110,$F110)&lt;2,$F110," ")</f>
        <v> </v>
      </c>
      <c r="K110" s="154">
        <f t="shared" si="20"/>
        <v>102</v>
      </c>
      <c r="L110" s="154">
        <f t="shared" si="21"/>
        <v>0</v>
      </c>
      <c r="M110" s="154" t="str">
        <f>IF(COUNTIF($F$4:$F110,$F110)&lt;3,$F110," ")</f>
        <v> </v>
      </c>
      <c r="N110" s="154">
        <f t="shared" si="22"/>
        <v>102</v>
      </c>
      <c r="O110" s="154">
        <f t="shared" si="23"/>
        <v>0</v>
      </c>
      <c r="P110" s="84">
        <f t="shared" si="24"/>
      </c>
      <c r="Q110" s="84">
        <f t="shared" si="25"/>
        <v>1000</v>
      </c>
      <c r="R110" s="84">
        <f t="shared" si="26"/>
        <v>1000</v>
      </c>
      <c r="S110" s="154" t="str">
        <f>IF(COUNTIF($F$4:$F110,J110)&lt;4,$F110," ")</f>
        <v> </v>
      </c>
      <c r="T110" s="154">
        <f t="shared" si="27"/>
        <v>102</v>
      </c>
      <c r="U110" s="154">
        <f t="shared" si="28"/>
        <v>0</v>
      </c>
      <c r="V110" s="84">
        <f t="shared" si="29"/>
      </c>
      <c r="W110" s="84">
        <f t="shared" si="30"/>
      </c>
      <c r="X110" s="154">
        <f t="shared" si="31"/>
      </c>
      <c r="Y110" s="154">
        <f t="shared" si="32"/>
      </c>
      <c r="Z110" s="53" t="str">
        <f>IF(COUNTIF($C$4:$C$208,C110)&gt;1,"X"," ")</f>
        <v> </v>
      </c>
      <c r="AA110" s="89">
        <f>IF(COUNTIF($B$4:$B$208,B110)&gt;1,"T",B110)</f>
        <v>102</v>
      </c>
    </row>
    <row r="111" spans="1:27" ht="15">
      <c r="A111" s="74">
        <f>IF(B111&lt;1,1000,(IF(AA111=B111,B111,(20100-SUM($AA$4:$AA$208))/(COUNTIF($AA$4:$AA$208,"T")))))</f>
        <v>103</v>
      </c>
      <c r="B111" s="63">
        <v>103</v>
      </c>
      <c r="C111" s="73"/>
      <c r="D111" s="37" t="str">
        <f>IF(C111&gt;0,CONCATENATE((VLOOKUP($C111,Inscription!$A$12:$G$211,3,FALSE)),"   ",(VLOOKUP($C111,Inscription!$A$12:$G$211,4,FALSE)))," ")</f>
        <v> </v>
      </c>
      <c r="E111" s="38"/>
      <c r="F111" s="42" t="str">
        <f>IF(C111&gt;0,(VLOOKUP($C111,Inscription!$A$12:$G$211,5,FALSE))," ")</f>
        <v> </v>
      </c>
      <c r="G111" s="7" t="str">
        <f>IF(C111&gt;0,(VLOOKUP($C111,Inscription!$A$12:$G$211,7,FALSE))," ")</f>
        <v> </v>
      </c>
      <c r="H111" s="42" t="str">
        <f>LEFT(IF(C111&gt;0,(VLOOKUP($C111,Inscription!$A$12:$G$211,6,FALSE))," "),8)</f>
        <v> </v>
      </c>
      <c r="I111" s="70">
        <f t="shared" si="33"/>
        <v>0</v>
      </c>
      <c r="J111" s="154" t="str">
        <f>IF(COUNTIF($F$4:$F111,$F111)&lt;2,$F111," ")</f>
        <v> </v>
      </c>
      <c r="K111" s="154">
        <f t="shared" si="20"/>
        <v>103</v>
      </c>
      <c r="L111" s="154">
        <f t="shared" si="21"/>
        <v>0</v>
      </c>
      <c r="M111" s="154" t="str">
        <f>IF(COUNTIF($F$4:$F111,$F111)&lt;3,$F111," ")</f>
        <v> </v>
      </c>
      <c r="N111" s="154">
        <f t="shared" si="22"/>
        <v>103</v>
      </c>
      <c r="O111" s="154">
        <f t="shared" si="23"/>
        <v>0</v>
      </c>
      <c r="P111" s="84">
        <f t="shared" si="24"/>
      </c>
      <c r="Q111" s="84">
        <f t="shared" si="25"/>
        <v>1000</v>
      </c>
      <c r="R111" s="84">
        <f t="shared" si="26"/>
        <v>1000</v>
      </c>
      <c r="S111" s="154" t="str">
        <f>IF(COUNTIF($F$4:$F111,J111)&lt;4,$F111," ")</f>
        <v> </v>
      </c>
      <c r="T111" s="154">
        <f t="shared" si="27"/>
        <v>103</v>
      </c>
      <c r="U111" s="154">
        <f t="shared" si="28"/>
        <v>0</v>
      </c>
      <c r="V111" s="84">
        <f t="shared" si="29"/>
      </c>
      <c r="W111" s="84">
        <f t="shared" si="30"/>
      </c>
      <c r="X111" s="154">
        <f t="shared" si="31"/>
      </c>
      <c r="Y111" s="154">
        <f t="shared" si="32"/>
      </c>
      <c r="Z111" s="53" t="str">
        <f>IF(COUNTIF($C$4:$C$208,C111)&gt;1,"X"," ")</f>
        <v> </v>
      </c>
      <c r="AA111" s="89">
        <f>IF(COUNTIF($B$4:$B$208,B111)&gt;1,"T",B111)</f>
        <v>103</v>
      </c>
    </row>
    <row r="112" spans="1:27" ht="15">
      <c r="A112" s="74">
        <f>IF(B112&lt;1,1000,(IF(AA112=B112,B112,(20100-SUM($AA$4:$AA$208))/(COUNTIF($AA$4:$AA$208,"T")))))</f>
        <v>104</v>
      </c>
      <c r="B112" s="63">
        <v>104</v>
      </c>
      <c r="C112" s="73"/>
      <c r="D112" s="37" t="str">
        <f>IF(C112&gt;0,CONCATENATE((VLOOKUP($C112,Inscription!$A$12:$G$211,3,FALSE)),"   ",(VLOOKUP($C112,Inscription!$A$12:$G$211,4,FALSE)))," ")</f>
        <v> </v>
      </c>
      <c r="E112" s="38"/>
      <c r="F112" s="42" t="str">
        <f>IF(C112&gt;0,(VLOOKUP($C112,Inscription!$A$12:$G$211,5,FALSE))," ")</f>
        <v> </v>
      </c>
      <c r="G112" s="7" t="str">
        <f>IF(C112&gt;0,(VLOOKUP($C112,Inscription!$A$12:$G$211,7,FALSE))," ")</f>
        <v> </v>
      </c>
      <c r="H112" s="42" t="str">
        <f>LEFT(IF(C112&gt;0,(VLOOKUP($C112,Inscription!$A$12:$G$211,6,FALSE))," "),8)</f>
        <v> </v>
      </c>
      <c r="I112" s="70">
        <f t="shared" si="33"/>
        <v>0</v>
      </c>
      <c r="J112" s="154" t="str">
        <f>IF(COUNTIF($F$4:$F112,$F112)&lt;2,$F112," ")</f>
        <v> </v>
      </c>
      <c r="K112" s="154">
        <f t="shared" si="20"/>
        <v>104</v>
      </c>
      <c r="L112" s="154">
        <f t="shared" si="21"/>
        <v>0</v>
      </c>
      <c r="M112" s="154" t="str">
        <f>IF(COUNTIF($F$4:$F112,$F112)&lt;3,$F112," ")</f>
        <v> </v>
      </c>
      <c r="N112" s="154">
        <f t="shared" si="22"/>
        <v>104</v>
      </c>
      <c r="O112" s="154">
        <f t="shared" si="23"/>
        <v>0</v>
      </c>
      <c r="P112" s="84">
        <f t="shared" si="24"/>
      </c>
      <c r="Q112" s="84">
        <f t="shared" si="25"/>
        <v>1000</v>
      </c>
      <c r="R112" s="84">
        <f t="shared" si="26"/>
        <v>1000</v>
      </c>
      <c r="S112" s="154" t="str">
        <f>IF(COUNTIF($F$4:$F112,J112)&lt;4,$F112," ")</f>
        <v> </v>
      </c>
      <c r="T112" s="154">
        <f t="shared" si="27"/>
        <v>104</v>
      </c>
      <c r="U112" s="154">
        <f t="shared" si="28"/>
        <v>0</v>
      </c>
      <c r="V112" s="84">
        <f t="shared" si="29"/>
      </c>
      <c r="W112" s="84">
        <f t="shared" si="30"/>
      </c>
      <c r="X112" s="154">
        <f t="shared" si="31"/>
      </c>
      <c r="Y112" s="154">
        <f t="shared" si="32"/>
      </c>
      <c r="Z112" s="53" t="str">
        <f>IF(COUNTIF($C$4:$C$208,C112)&gt;1,"X"," ")</f>
        <v> </v>
      </c>
      <c r="AA112" s="89">
        <f>IF(COUNTIF($B$4:$B$208,B112)&gt;1,"T",B112)</f>
        <v>104</v>
      </c>
    </row>
    <row r="113" spans="1:27" ht="15">
      <c r="A113" s="74">
        <f>IF(B113&lt;1,1000,(IF(AA113=B113,B113,(20100-SUM($AA$4:$AA$208))/(COUNTIF($AA$4:$AA$208,"T")))))</f>
        <v>105</v>
      </c>
      <c r="B113" s="63">
        <v>105</v>
      </c>
      <c r="C113" s="73"/>
      <c r="D113" s="37" t="str">
        <f>IF(C113&gt;0,CONCATENATE((VLOOKUP($C113,Inscription!$A$12:$G$211,3,FALSE)),"   ",(VLOOKUP($C113,Inscription!$A$12:$G$211,4,FALSE)))," ")</f>
        <v> </v>
      </c>
      <c r="E113" s="38"/>
      <c r="F113" s="42" t="str">
        <f>IF(C113&gt;0,(VLOOKUP($C113,Inscription!$A$12:$G$211,5,FALSE))," ")</f>
        <v> </v>
      </c>
      <c r="G113" s="7" t="str">
        <f>IF(C113&gt;0,(VLOOKUP($C113,Inscription!$A$12:$G$211,7,FALSE))," ")</f>
        <v> </v>
      </c>
      <c r="H113" s="42" t="str">
        <f>LEFT(IF(C113&gt;0,(VLOOKUP($C113,Inscription!$A$12:$G$211,6,FALSE))," "),8)</f>
        <v> </v>
      </c>
      <c r="I113" s="70">
        <f t="shared" si="33"/>
        <v>0</v>
      </c>
      <c r="J113" s="154" t="str">
        <f>IF(COUNTIF($F$4:$F113,$F113)&lt;2,$F113," ")</f>
        <v> </v>
      </c>
      <c r="K113" s="154">
        <f t="shared" si="20"/>
        <v>105</v>
      </c>
      <c r="L113" s="154">
        <f t="shared" si="21"/>
        <v>0</v>
      </c>
      <c r="M113" s="154" t="str">
        <f>IF(COUNTIF($F$4:$F113,$F113)&lt;3,$F113," ")</f>
        <v> </v>
      </c>
      <c r="N113" s="154">
        <f t="shared" si="22"/>
        <v>105</v>
      </c>
      <c r="O113" s="154">
        <f t="shared" si="23"/>
        <v>0</v>
      </c>
      <c r="P113" s="84">
        <f t="shared" si="24"/>
      </c>
      <c r="Q113" s="84">
        <f t="shared" si="25"/>
        <v>1000</v>
      </c>
      <c r="R113" s="84">
        <f t="shared" si="26"/>
        <v>1000</v>
      </c>
      <c r="S113" s="154" t="str">
        <f>IF(COUNTIF($F$4:$F113,J113)&lt;4,$F113," ")</f>
        <v> </v>
      </c>
      <c r="T113" s="154">
        <f t="shared" si="27"/>
        <v>105</v>
      </c>
      <c r="U113" s="154">
        <f t="shared" si="28"/>
        <v>0</v>
      </c>
      <c r="V113" s="84">
        <f t="shared" si="29"/>
      </c>
      <c r="W113" s="84">
        <f t="shared" si="30"/>
      </c>
      <c r="X113" s="154">
        <f t="shared" si="31"/>
      </c>
      <c r="Y113" s="154">
        <f t="shared" si="32"/>
      </c>
      <c r="Z113" s="53" t="str">
        <f>IF(COUNTIF($C$4:$C$208,C113)&gt;1,"X"," ")</f>
        <v> </v>
      </c>
      <c r="AA113" s="89">
        <f>IF(COUNTIF($B$4:$B$208,B113)&gt;1,"T",B113)</f>
        <v>105</v>
      </c>
    </row>
    <row r="114" spans="1:27" ht="15">
      <c r="A114" s="74">
        <f>IF(B114&lt;1,1000,(IF(AA114=B114,B114,(20100-SUM($AA$4:$AA$208))/(COUNTIF($AA$4:$AA$208,"T")))))</f>
        <v>106</v>
      </c>
      <c r="B114" s="63">
        <v>106</v>
      </c>
      <c r="C114" s="73"/>
      <c r="D114" s="37" t="str">
        <f>IF(C114&gt;0,CONCATENATE((VLOOKUP($C114,Inscription!$A$12:$G$211,3,FALSE)),"   ",(VLOOKUP($C114,Inscription!$A$12:$G$211,4,FALSE)))," ")</f>
        <v> </v>
      </c>
      <c r="E114" s="38"/>
      <c r="F114" s="42" t="str">
        <f>IF(C114&gt;0,(VLOOKUP($C114,Inscription!$A$12:$G$211,5,FALSE))," ")</f>
        <v> </v>
      </c>
      <c r="G114" s="7" t="str">
        <f>IF(C114&gt;0,(VLOOKUP($C114,Inscription!$A$12:$G$211,7,FALSE))," ")</f>
        <v> </v>
      </c>
      <c r="H114" s="42" t="str">
        <f>LEFT(IF(C114&gt;0,(VLOOKUP($C114,Inscription!$A$12:$G$211,6,FALSE))," "),8)</f>
        <v> </v>
      </c>
      <c r="I114" s="70">
        <f t="shared" si="33"/>
        <v>0</v>
      </c>
      <c r="J114" s="154" t="str">
        <f>IF(COUNTIF($F$4:$F114,$F114)&lt;2,$F114," ")</f>
        <v> </v>
      </c>
      <c r="K114" s="154">
        <f t="shared" si="20"/>
        <v>106</v>
      </c>
      <c r="L114" s="154">
        <f t="shared" si="21"/>
        <v>0</v>
      </c>
      <c r="M114" s="154" t="str">
        <f>IF(COUNTIF($F$4:$F114,$F114)&lt;3,$F114," ")</f>
        <v> </v>
      </c>
      <c r="N114" s="154">
        <f t="shared" si="22"/>
        <v>106</v>
      </c>
      <c r="O114" s="154">
        <f t="shared" si="23"/>
        <v>0</v>
      </c>
      <c r="P114" s="84">
        <f t="shared" si="24"/>
      </c>
      <c r="Q114" s="84">
        <f t="shared" si="25"/>
        <v>1000</v>
      </c>
      <c r="R114" s="84">
        <f t="shared" si="26"/>
        <v>1000</v>
      </c>
      <c r="S114" s="154" t="str">
        <f>IF(COUNTIF($F$4:$F114,J114)&lt;4,$F114," ")</f>
        <v> </v>
      </c>
      <c r="T114" s="154">
        <f t="shared" si="27"/>
        <v>106</v>
      </c>
      <c r="U114" s="154">
        <f t="shared" si="28"/>
        <v>0</v>
      </c>
      <c r="V114" s="84">
        <f t="shared" si="29"/>
      </c>
      <c r="W114" s="84">
        <f t="shared" si="30"/>
      </c>
      <c r="X114" s="154">
        <f t="shared" si="31"/>
      </c>
      <c r="Y114" s="154">
        <f t="shared" si="32"/>
      </c>
      <c r="Z114" s="53" t="str">
        <f>IF(COUNTIF($C$4:$C$208,C114)&gt;1,"X"," ")</f>
        <v> </v>
      </c>
      <c r="AA114" s="89">
        <f>IF(COUNTIF($B$4:$B$208,B114)&gt;1,"T",B114)</f>
        <v>106</v>
      </c>
    </row>
    <row r="115" spans="1:27" ht="15">
      <c r="A115" s="74">
        <f>IF(B115&lt;1,1000,(IF(AA115=B115,B115,(20100-SUM($AA$4:$AA$208))/(COUNTIF($AA$4:$AA$208,"T")))))</f>
        <v>107</v>
      </c>
      <c r="B115" s="63">
        <v>107</v>
      </c>
      <c r="C115" s="73"/>
      <c r="D115" s="37" t="str">
        <f>IF(C115&gt;0,CONCATENATE((VLOOKUP($C115,Inscription!$A$12:$G$211,3,FALSE)),"   ",(VLOOKUP($C115,Inscription!$A$12:$G$211,4,FALSE)))," ")</f>
        <v> </v>
      </c>
      <c r="E115" s="38"/>
      <c r="F115" s="42" t="str">
        <f>IF(C115&gt;0,(VLOOKUP($C115,Inscription!$A$12:$G$211,5,FALSE))," ")</f>
        <v> </v>
      </c>
      <c r="G115" s="7" t="str">
        <f>IF(C115&gt;0,(VLOOKUP($C115,Inscription!$A$12:$G$211,7,FALSE))," ")</f>
        <v> </v>
      </c>
      <c r="H115" s="42" t="str">
        <f>LEFT(IF(C115&gt;0,(VLOOKUP($C115,Inscription!$A$12:$G$211,6,FALSE))," "),8)</f>
        <v> </v>
      </c>
      <c r="I115" s="70">
        <f t="shared" si="33"/>
        <v>0</v>
      </c>
      <c r="J115" s="154" t="str">
        <f>IF(COUNTIF($F$4:$F115,$F115)&lt;2,$F115," ")</f>
        <v> </v>
      </c>
      <c r="K115" s="154">
        <f t="shared" si="20"/>
        <v>107</v>
      </c>
      <c r="L115" s="154">
        <f t="shared" si="21"/>
        <v>0</v>
      </c>
      <c r="M115" s="154" t="str">
        <f>IF(COUNTIF($F$4:$F115,$F115)&lt;3,$F115," ")</f>
        <v> </v>
      </c>
      <c r="N115" s="154">
        <f t="shared" si="22"/>
        <v>107</v>
      </c>
      <c r="O115" s="154">
        <f t="shared" si="23"/>
        <v>0</v>
      </c>
      <c r="P115" s="84">
        <f t="shared" si="24"/>
      </c>
      <c r="Q115" s="84">
        <f t="shared" si="25"/>
        <v>1000</v>
      </c>
      <c r="R115" s="84">
        <f t="shared" si="26"/>
        <v>1000</v>
      </c>
      <c r="S115" s="154" t="str">
        <f>IF(COUNTIF($F$4:$F115,J115)&lt;4,$F115," ")</f>
        <v> </v>
      </c>
      <c r="T115" s="154">
        <f t="shared" si="27"/>
        <v>107</v>
      </c>
      <c r="U115" s="154">
        <f t="shared" si="28"/>
        <v>0</v>
      </c>
      <c r="V115" s="84">
        <f t="shared" si="29"/>
      </c>
      <c r="W115" s="84">
        <f t="shared" si="30"/>
      </c>
      <c r="X115" s="154">
        <f t="shared" si="31"/>
      </c>
      <c r="Y115" s="154">
        <f t="shared" si="32"/>
      </c>
      <c r="Z115" s="53" t="str">
        <f>IF(COUNTIF($C$4:$C$208,C115)&gt;1,"X"," ")</f>
        <v> </v>
      </c>
      <c r="AA115" s="89">
        <f>IF(COUNTIF($B$4:$B$208,B115)&gt;1,"T",B115)</f>
        <v>107</v>
      </c>
    </row>
    <row r="116" spans="1:27" ht="15">
      <c r="A116" s="74">
        <f>IF(B116&lt;1,1000,(IF(AA116=B116,B116,(20100-SUM($AA$4:$AA$208))/(COUNTIF($AA$4:$AA$208,"T")))))</f>
        <v>108</v>
      </c>
      <c r="B116" s="63">
        <v>108</v>
      </c>
      <c r="C116" s="73"/>
      <c r="D116" s="37" t="str">
        <f>IF(C116&gt;0,CONCATENATE((VLOOKUP($C116,Inscription!$A$12:$G$211,3,FALSE)),"   ",(VLOOKUP($C116,Inscription!$A$12:$G$211,4,FALSE)))," ")</f>
        <v> </v>
      </c>
      <c r="E116" s="38"/>
      <c r="F116" s="42" t="str">
        <f>IF(C116&gt;0,(VLOOKUP($C116,Inscription!$A$12:$G$211,5,FALSE))," ")</f>
        <v> </v>
      </c>
      <c r="G116" s="7" t="str">
        <f>IF(C116&gt;0,(VLOOKUP($C116,Inscription!$A$12:$G$211,7,FALSE))," ")</f>
        <v> </v>
      </c>
      <c r="H116" s="42" t="str">
        <f>LEFT(IF(C116&gt;0,(VLOOKUP($C116,Inscription!$A$12:$G$211,6,FALSE))," "),8)</f>
        <v> </v>
      </c>
      <c r="I116" s="70">
        <f t="shared" si="33"/>
        <v>0</v>
      </c>
      <c r="J116" s="154" t="str">
        <f>IF(COUNTIF($F$4:$F116,$F116)&lt;2,$F116," ")</f>
        <v> </v>
      </c>
      <c r="K116" s="154">
        <f t="shared" si="20"/>
        <v>108</v>
      </c>
      <c r="L116" s="154">
        <f t="shared" si="21"/>
        <v>0</v>
      </c>
      <c r="M116" s="154" t="str">
        <f>IF(COUNTIF($F$4:$F116,$F116)&lt;3,$F116," ")</f>
        <v> </v>
      </c>
      <c r="N116" s="154">
        <f t="shared" si="22"/>
        <v>108</v>
      </c>
      <c r="O116" s="154">
        <f t="shared" si="23"/>
        <v>0</v>
      </c>
      <c r="P116" s="84">
        <f t="shared" si="24"/>
      </c>
      <c r="Q116" s="84">
        <f t="shared" si="25"/>
        <v>1000</v>
      </c>
      <c r="R116" s="84">
        <f t="shared" si="26"/>
        <v>1000</v>
      </c>
      <c r="S116" s="154" t="str">
        <f>IF(COUNTIF($F$4:$F116,J116)&lt;4,$F116," ")</f>
        <v> </v>
      </c>
      <c r="T116" s="154">
        <f t="shared" si="27"/>
        <v>108</v>
      </c>
      <c r="U116" s="154">
        <f t="shared" si="28"/>
        <v>0</v>
      </c>
      <c r="V116" s="84">
        <f t="shared" si="29"/>
      </c>
      <c r="W116" s="84">
        <f t="shared" si="30"/>
      </c>
      <c r="X116" s="154">
        <f t="shared" si="31"/>
      </c>
      <c r="Y116" s="154">
        <f t="shared" si="32"/>
      </c>
      <c r="Z116" s="53" t="str">
        <f>IF(COUNTIF($C$4:$C$208,C116)&gt;1,"X"," ")</f>
        <v> </v>
      </c>
      <c r="AA116" s="89">
        <f>IF(COUNTIF($B$4:$B$208,B116)&gt;1,"T",B116)</f>
        <v>108</v>
      </c>
    </row>
    <row r="117" spans="1:27" ht="15">
      <c r="A117" s="74">
        <f>IF(B117&lt;1,1000,(IF(AA117=B117,B117,(20100-SUM($AA$4:$AA$208))/(COUNTIF($AA$4:$AA$208,"T")))))</f>
        <v>109</v>
      </c>
      <c r="B117" s="63">
        <v>109</v>
      </c>
      <c r="C117" s="73"/>
      <c r="D117" s="37" t="str">
        <f>IF(C117&gt;0,CONCATENATE((VLOOKUP($C117,Inscription!$A$12:$G$211,3,FALSE)),"   ",(VLOOKUP($C117,Inscription!$A$12:$G$211,4,FALSE)))," ")</f>
        <v> </v>
      </c>
      <c r="E117" s="38"/>
      <c r="F117" s="42" t="str">
        <f>IF(C117&gt;0,(VLOOKUP($C117,Inscription!$A$12:$G$211,5,FALSE))," ")</f>
        <v> </v>
      </c>
      <c r="G117" s="7" t="str">
        <f>IF(C117&gt;0,(VLOOKUP($C117,Inscription!$A$12:$G$211,7,FALSE))," ")</f>
        <v> </v>
      </c>
      <c r="H117" s="42" t="str">
        <f>LEFT(IF(C117&gt;0,(VLOOKUP($C117,Inscription!$A$12:$G$211,6,FALSE))," "),8)</f>
        <v> </v>
      </c>
      <c r="I117" s="70">
        <f t="shared" si="33"/>
        <v>0</v>
      </c>
      <c r="J117" s="154" t="str">
        <f>IF(COUNTIF($F$4:$F117,$F117)&lt;2,$F117," ")</f>
        <v> </v>
      </c>
      <c r="K117" s="154">
        <f t="shared" si="20"/>
        <v>109</v>
      </c>
      <c r="L117" s="154">
        <f t="shared" si="21"/>
        <v>0</v>
      </c>
      <c r="M117" s="154" t="str">
        <f>IF(COUNTIF($F$4:$F117,$F117)&lt;3,$F117," ")</f>
        <v> </v>
      </c>
      <c r="N117" s="154">
        <f t="shared" si="22"/>
        <v>109</v>
      </c>
      <c r="O117" s="154">
        <f t="shared" si="23"/>
        <v>0</v>
      </c>
      <c r="P117" s="84">
        <f t="shared" si="24"/>
      </c>
      <c r="Q117" s="84">
        <f t="shared" si="25"/>
        <v>1000</v>
      </c>
      <c r="R117" s="84">
        <f t="shared" si="26"/>
        <v>1000</v>
      </c>
      <c r="S117" s="154" t="str">
        <f>IF(COUNTIF($F$4:$F117,J117)&lt;4,$F117," ")</f>
        <v> </v>
      </c>
      <c r="T117" s="154">
        <f t="shared" si="27"/>
        <v>109</v>
      </c>
      <c r="U117" s="154">
        <f t="shared" si="28"/>
        <v>0</v>
      </c>
      <c r="V117" s="84">
        <f t="shared" si="29"/>
      </c>
      <c r="W117" s="84">
        <f t="shared" si="30"/>
      </c>
      <c r="X117" s="154">
        <f t="shared" si="31"/>
      </c>
      <c r="Y117" s="154">
        <f t="shared" si="32"/>
      </c>
      <c r="Z117" s="53" t="str">
        <f>IF(COUNTIF($C$4:$C$208,C117)&gt;1,"X"," ")</f>
        <v> </v>
      </c>
      <c r="AA117" s="89">
        <f>IF(COUNTIF($B$4:$B$208,B117)&gt;1,"T",B117)</f>
        <v>109</v>
      </c>
    </row>
    <row r="118" spans="1:27" ht="15">
      <c r="A118" s="74">
        <f>IF(B118&lt;1,1000,(IF(AA118=B118,B118,(20100-SUM($AA$4:$AA$208))/(COUNTIF($AA$4:$AA$208,"T")))))</f>
        <v>110</v>
      </c>
      <c r="B118" s="63">
        <v>110</v>
      </c>
      <c r="C118" s="73"/>
      <c r="D118" s="37" t="str">
        <f>IF(C118&gt;0,CONCATENATE((VLOOKUP($C118,Inscription!$A$12:$G$211,3,FALSE)),"   ",(VLOOKUP($C118,Inscription!$A$12:$G$211,4,FALSE)))," ")</f>
        <v> </v>
      </c>
      <c r="E118" s="38"/>
      <c r="F118" s="42" t="str">
        <f>IF(C118&gt;0,(VLOOKUP($C118,Inscription!$A$12:$G$211,5,FALSE))," ")</f>
        <v> </v>
      </c>
      <c r="G118" s="7" t="str">
        <f>IF(C118&gt;0,(VLOOKUP($C118,Inscription!$A$12:$G$211,7,FALSE))," ")</f>
        <v> </v>
      </c>
      <c r="H118" s="42" t="str">
        <f>LEFT(IF(C118&gt;0,(VLOOKUP($C118,Inscription!$A$12:$G$211,6,FALSE))," "),8)</f>
        <v> </v>
      </c>
      <c r="I118" s="70">
        <f t="shared" si="33"/>
        <v>0</v>
      </c>
      <c r="J118" s="154" t="str">
        <f>IF(COUNTIF($F$4:$F118,$F118)&lt;2,$F118," ")</f>
        <v> </v>
      </c>
      <c r="K118" s="154">
        <f t="shared" si="20"/>
        <v>110</v>
      </c>
      <c r="L118" s="154">
        <f t="shared" si="21"/>
        <v>0</v>
      </c>
      <c r="M118" s="154" t="str">
        <f>IF(COUNTIF($F$4:$F118,$F118)&lt;3,$F118," ")</f>
        <v> </v>
      </c>
      <c r="N118" s="154">
        <f t="shared" si="22"/>
        <v>110</v>
      </c>
      <c r="O118" s="154">
        <f t="shared" si="23"/>
        <v>0</v>
      </c>
      <c r="P118" s="84">
        <f t="shared" si="24"/>
      </c>
      <c r="Q118" s="84">
        <f t="shared" si="25"/>
        <v>1000</v>
      </c>
      <c r="R118" s="84">
        <f t="shared" si="26"/>
        <v>1000</v>
      </c>
      <c r="S118" s="154" t="str">
        <f>IF(COUNTIF($F$4:$F118,J118)&lt;4,$F118," ")</f>
        <v> </v>
      </c>
      <c r="T118" s="154">
        <f t="shared" si="27"/>
        <v>110</v>
      </c>
      <c r="U118" s="154">
        <f t="shared" si="28"/>
        <v>0</v>
      </c>
      <c r="V118" s="84">
        <f t="shared" si="29"/>
      </c>
      <c r="W118" s="84">
        <f t="shared" si="30"/>
      </c>
      <c r="X118" s="154">
        <f t="shared" si="31"/>
      </c>
      <c r="Y118" s="154">
        <f t="shared" si="32"/>
      </c>
      <c r="Z118" s="53" t="str">
        <f>IF(COUNTIF($C$4:$C$208,C118)&gt;1,"X"," ")</f>
        <v> </v>
      </c>
      <c r="AA118" s="89">
        <f>IF(COUNTIF($B$4:$B$208,B118)&gt;1,"T",B118)</f>
        <v>110</v>
      </c>
    </row>
    <row r="119" spans="1:27" ht="15">
      <c r="A119" s="74">
        <f>IF(B119&lt;1,1000,(IF(AA119=B119,B119,(20100-SUM($AA$4:$AA$208))/(COUNTIF($AA$4:$AA$208,"T")))))</f>
        <v>111</v>
      </c>
      <c r="B119" s="63">
        <v>111</v>
      </c>
      <c r="C119" s="73"/>
      <c r="D119" s="37" t="str">
        <f>IF(C119&gt;0,CONCATENATE((VLOOKUP($C119,Inscription!$A$12:$G$211,3,FALSE)),"   ",(VLOOKUP($C119,Inscription!$A$12:$G$211,4,FALSE)))," ")</f>
        <v> </v>
      </c>
      <c r="E119" s="38"/>
      <c r="F119" s="42" t="str">
        <f>IF(C119&gt;0,(VLOOKUP($C119,Inscription!$A$12:$G$211,5,FALSE))," ")</f>
        <v> </v>
      </c>
      <c r="G119" s="7" t="str">
        <f>IF(C119&gt;0,(VLOOKUP($C119,Inscription!$A$12:$G$211,7,FALSE))," ")</f>
        <v> </v>
      </c>
      <c r="H119" s="42" t="str">
        <f>LEFT(IF(C119&gt;0,(VLOOKUP($C119,Inscription!$A$12:$G$211,6,FALSE))," "),8)</f>
        <v> </v>
      </c>
      <c r="I119" s="70">
        <f t="shared" si="33"/>
        <v>0</v>
      </c>
      <c r="J119" s="154" t="str">
        <f>IF(COUNTIF($F$4:$F119,$F119)&lt;2,$F119," ")</f>
        <v> </v>
      </c>
      <c r="K119" s="154">
        <f t="shared" si="20"/>
        <v>111</v>
      </c>
      <c r="L119" s="154">
        <f t="shared" si="21"/>
        <v>0</v>
      </c>
      <c r="M119" s="154" t="str">
        <f>IF(COUNTIF($F$4:$F119,$F119)&lt;3,$F119," ")</f>
        <v> </v>
      </c>
      <c r="N119" s="154">
        <f t="shared" si="22"/>
        <v>111</v>
      </c>
      <c r="O119" s="154">
        <f t="shared" si="23"/>
        <v>0</v>
      </c>
      <c r="P119" s="84">
        <f t="shared" si="24"/>
      </c>
      <c r="Q119" s="84">
        <f t="shared" si="25"/>
        <v>1000</v>
      </c>
      <c r="R119" s="84">
        <f t="shared" si="26"/>
        <v>1000</v>
      </c>
      <c r="S119" s="154" t="str">
        <f>IF(COUNTIF($F$4:$F119,J119)&lt;4,$F119," ")</f>
        <v> </v>
      </c>
      <c r="T119" s="154">
        <f t="shared" si="27"/>
        <v>111</v>
      </c>
      <c r="U119" s="154">
        <f t="shared" si="28"/>
        <v>0</v>
      </c>
      <c r="V119" s="84">
        <f t="shared" si="29"/>
      </c>
      <c r="W119" s="84">
        <f t="shared" si="30"/>
      </c>
      <c r="X119" s="154">
        <f t="shared" si="31"/>
      </c>
      <c r="Y119" s="154">
        <f t="shared" si="32"/>
      </c>
      <c r="Z119" s="53" t="str">
        <f>IF(COUNTIF($C$4:$C$208,C119)&gt;1,"X"," ")</f>
        <v> </v>
      </c>
      <c r="AA119" s="89">
        <f>IF(COUNTIF($B$4:$B$208,B119)&gt;1,"T",B119)</f>
        <v>111</v>
      </c>
    </row>
    <row r="120" spans="1:27" ht="15">
      <c r="A120" s="74">
        <f>IF(B120&lt;1,1000,(IF(AA120=B120,B120,(20100-SUM($AA$4:$AA$208))/(COUNTIF($AA$4:$AA$208,"T")))))</f>
        <v>112</v>
      </c>
      <c r="B120" s="63">
        <v>112</v>
      </c>
      <c r="C120" s="73"/>
      <c r="D120" s="37" t="str">
        <f>IF(C120&gt;0,CONCATENATE((VLOOKUP($C120,Inscription!$A$12:$G$211,3,FALSE)),"   ",(VLOOKUP($C120,Inscription!$A$12:$G$211,4,FALSE)))," ")</f>
        <v> </v>
      </c>
      <c r="E120" s="38"/>
      <c r="F120" s="42" t="str">
        <f>IF(C120&gt;0,(VLOOKUP($C120,Inscription!$A$12:$G$211,5,FALSE))," ")</f>
        <v> </v>
      </c>
      <c r="G120" s="7" t="str">
        <f>IF(C120&gt;0,(VLOOKUP($C120,Inscription!$A$12:$G$211,7,FALSE))," ")</f>
        <v> </v>
      </c>
      <c r="H120" s="42" t="str">
        <f>LEFT(IF(C120&gt;0,(VLOOKUP($C120,Inscription!$A$12:$G$211,6,FALSE))," "),8)</f>
        <v> </v>
      </c>
      <c r="I120" s="70">
        <f t="shared" si="33"/>
        <v>0</v>
      </c>
      <c r="J120" s="154" t="str">
        <f>IF(COUNTIF($F$4:$F120,$F120)&lt;2,$F120," ")</f>
        <v> </v>
      </c>
      <c r="K120" s="154">
        <f t="shared" si="20"/>
        <v>112</v>
      </c>
      <c r="L120" s="154">
        <f t="shared" si="21"/>
        <v>0</v>
      </c>
      <c r="M120" s="154" t="str">
        <f>IF(COUNTIF($F$4:$F120,$F120)&lt;3,$F120," ")</f>
        <v> </v>
      </c>
      <c r="N120" s="154">
        <f t="shared" si="22"/>
        <v>112</v>
      </c>
      <c r="O120" s="154">
        <f t="shared" si="23"/>
        <v>0</v>
      </c>
      <c r="P120" s="84">
        <f t="shared" si="24"/>
      </c>
      <c r="Q120" s="84">
        <f t="shared" si="25"/>
        <v>1000</v>
      </c>
      <c r="R120" s="84">
        <f t="shared" si="26"/>
        <v>1000</v>
      </c>
      <c r="S120" s="154" t="str">
        <f>IF(COUNTIF($F$4:$F120,J120)&lt;4,$F120," ")</f>
        <v> </v>
      </c>
      <c r="T120" s="154">
        <f t="shared" si="27"/>
        <v>112</v>
      </c>
      <c r="U120" s="154">
        <f t="shared" si="28"/>
        <v>0</v>
      </c>
      <c r="V120" s="84">
        <f t="shared" si="29"/>
      </c>
      <c r="W120" s="84">
        <f t="shared" si="30"/>
      </c>
      <c r="X120" s="154">
        <f t="shared" si="31"/>
      </c>
      <c r="Y120" s="154">
        <f t="shared" si="32"/>
      </c>
      <c r="Z120" s="53" t="str">
        <f>IF(COUNTIF($C$4:$C$208,C120)&gt;1,"X"," ")</f>
        <v> </v>
      </c>
      <c r="AA120" s="89">
        <f>IF(COUNTIF($B$4:$B$208,B120)&gt;1,"T",B120)</f>
        <v>112</v>
      </c>
    </row>
    <row r="121" spans="1:27" ht="15">
      <c r="A121" s="74">
        <f>IF(B121&lt;1,1000,(IF(AA121=B121,B121,(20100-SUM($AA$4:$AA$208))/(COUNTIF($AA$4:$AA$208,"T")))))</f>
        <v>113</v>
      </c>
      <c r="B121" s="63">
        <v>113</v>
      </c>
      <c r="C121" s="73"/>
      <c r="D121" s="37" t="str">
        <f>IF(C121&gt;0,CONCATENATE((VLOOKUP($C121,Inscription!$A$12:$G$211,3,FALSE)),"   ",(VLOOKUP($C121,Inscription!$A$12:$G$211,4,FALSE)))," ")</f>
        <v> </v>
      </c>
      <c r="E121" s="38"/>
      <c r="F121" s="42" t="str">
        <f>IF(C121&gt;0,(VLOOKUP($C121,Inscription!$A$12:$G$211,5,FALSE))," ")</f>
        <v> </v>
      </c>
      <c r="G121" s="7" t="str">
        <f>IF(C121&gt;0,(VLOOKUP($C121,Inscription!$A$12:$G$211,7,FALSE))," ")</f>
        <v> </v>
      </c>
      <c r="H121" s="42" t="str">
        <f>LEFT(IF(C121&gt;0,(VLOOKUP($C121,Inscription!$A$12:$G$211,6,FALSE))," "),8)</f>
        <v> </v>
      </c>
      <c r="I121" s="70">
        <f t="shared" si="33"/>
        <v>0</v>
      </c>
      <c r="J121" s="154" t="str">
        <f>IF(COUNTIF($F$4:$F121,$F121)&lt;2,$F121," ")</f>
        <v> </v>
      </c>
      <c r="K121" s="154">
        <f t="shared" si="20"/>
        <v>113</v>
      </c>
      <c r="L121" s="154">
        <f t="shared" si="21"/>
        <v>0</v>
      </c>
      <c r="M121" s="154" t="str">
        <f>IF(COUNTIF($F$4:$F121,$F121)&lt;3,$F121," ")</f>
        <v> </v>
      </c>
      <c r="N121" s="154">
        <f t="shared" si="22"/>
        <v>113</v>
      </c>
      <c r="O121" s="154">
        <f t="shared" si="23"/>
        <v>0</v>
      </c>
      <c r="P121" s="84">
        <f t="shared" si="24"/>
      </c>
      <c r="Q121" s="84">
        <f t="shared" si="25"/>
        <v>1000</v>
      </c>
      <c r="R121" s="84">
        <f t="shared" si="26"/>
        <v>1000</v>
      </c>
      <c r="S121" s="154" t="str">
        <f>IF(COUNTIF($F$4:$F121,J121)&lt;4,$F121," ")</f>
        <v> </v>
      </c>
      <c r="T121" s="154">
        <f t="shared" si="27"/>
        <v>113</v>
      </c>
      <c r="U121" s="154">
        <f t="shared" si="28"/>
        <v>0</v>
      </c>
      <c r="V121" s="84">
        <f t="shared" si="29"/>
      </c>
      <c r="W121" s="84">
        <f t="shared" si="30"/>
      </c>
      <c r="X121" s="154">
        <f t="shared" si="31"/>
      </c>
      <c r="Y121" s="154">
        <f t="shared" si="32"/>
      </c>
      <c r="Z121" s="53" t="str">
        <f>IF(COUNTIF($C$4:$C$208,C121)&gt;1,"X"," ")</f>
        <v> </v>
      </c>
      <c r="AA121" s="89">
        <f>IF(COUNTIF($B$4:$B$208,B121)&gt;1,"T",B121)</f>
        <v>113</v>
      </c>
    </row>
    <row r="122" spans="1:27" ht="15">
      <c r="A122" s="74">
        <f>IF(B122&lt;1,1000,(IF(AA122=B122,B122,(20100-SUM($AA$4:$AA$208))/(COUNTIF($AA$4:$AA$208,"T")))))</f>
        <v>114</v>
      </c>
      <c r="B122" s="63">
        <v>114</v>
      </c>
      <c r="C122" s="73"/>
      <c r="D122" s="37" t="str">
        <f>IF(C122&gt;0,CONCATENATE((VLOOKUP($C122,Inscription!$A$12:$G$211,3,FALSE)),"   ",(VLOOKUP($C122,Inscription!$A$12:$G$211,4,FALSE)))," ")</f>
        <v> </v>
      </c>
      <c r="E122" s="38"/>
      <c r="F122" s="42" t="str">
        <f>IF(C122&gt;0,(VLOOKUP($C122,Inscription!$A$12:$G$211,5,FALSE))," ")</f>
        <v> </v>
      </c>
      <c r="G122" s="7" t="str">
        <f>IF(C122&gt;0,(VLOOKUP($C122,Inscription!$A$12:$G$211,7,FALSE))," ")</f>
        <v> </v>
      </c>
      <c r="H122" s="42" t="str">
        <f>LEFT(IF(C122&gt;0,(VLOOKUP($C122,Inscription!$A$12:$G$211,6,FALSE))," "),8)</f>
        <v> </v>
      </c>
      <c r="I122" s="70">
        <f t="shared" si="33"/>
        <v>0</v>
      </c>
      <c r="J122" s="154" t="str">
        <f>IF(COUNTIF($F$4:$F122,$F122)&lt;2,$F122," ")</f>
        <v> </v>
      </c>
      <c r="K122" s="154">
        <f t="shared" si="20"/>
        <v>114</v>
      </c>
      <c r="L122" s="154">
        <f t="shared" si="21"/>
        <v>0</v>
      </c>
      <c r="M122" s="154" t="str">
        <f>IF(COUNTIF($F$4:$F122,$F122)&lt;3,$F122," ")</f>
        <v> </v>
      </c>
      <c r="N122" s="154">
        <f t="shared" si="22"/>
        <v>114</v>
      </c>
      <c r="O122" s="154">
        <f t="shared" si="23"/>
        <v>0</v>
      </c>
      <c r="P122" s="84">
        <f t="shared" si="24"/>
      </c>
      <c r="Q122" s="84">
        <f t="shared" si="25"/>
        <v>1000</v>
      </c>
      <c r="R122" s="84">
        <f t="shared" si="26"/>
        <v>1000</v>
      </c>
      <c r="S122" s="154" t="str">
        <f>IF(COUNTIF($F$4:$F122,J122)&lt;4,$F122," ")</f>
        <v> </v>
      </c>
      <c r="T122" s="154">
        <f t="shared" si="27"/>
        <v>114</v>
      </c>
      <c r="U122" s="154">
        <f t="shared" si="28"/>
        <v>0</v>
      </c>
      <c r="V122" s="84">
        <f t="shared" si="29"/>
      </c>
      <c r="W122" s="84">
        <f t="shared" si="30"/>
      </c>
      <c r="X122" s="154">
        <f t="shared" si="31"/>
      </c>
      <c r="Y122" s="154">
        <f t="shared" si="32"/>
      </c>
      <c r="Z122" s="53" t="str">
        <f>IF(COUNTIF($C$4:$C$208,C122)&gt;1,"X"," ")</f>
        <v> </v>
      </c>
      <c r="AA122" s="89">
        <f>IF(COUNTIF($B$4:$B$208,B122)&gt;1,"T",B122)</f>
        <v>114</v>
      </c>
    </row>
    <row r="123" spans="1:27" ht="15">
      <c r="A123" s="74">
        <f>IF(B123&lt;1,1000,(IF(AA123=B123,B123,(20100-SUM($AA$4:$AA$208))/(COUNTIF($AA$4:$AA$208,"T")))))</f>
        <v>115</v>
      </c>
      <c r="B123" s="63">
        <v>115</v>
      </c>
      <c r="C123" s="73"/>
      <c r="D123" s="37" t="str">
        <f>IF(C123&gt;0,CONCATENATE((VLOOKUP($C123,Inscription!$A$12:$G$211,3,FALSE)),"   ",(VLOOKUP($C123,Inscription!$A$12:$G$211,4,FALSE)))," ")</f>
        <v> </v>
      </c>
      <c r="E123" s="38"/>
      <c r="F123" s="42" t="str">
        <f>IF(C123&gt;0,(VLOOKUP($C123,Inscription!$A$12:$G$211,5,FALSE))," ")</f>
        <v> </v>
      </c>
      <c r="G123" s="7" t="str">
        <f>IF(C123&gt;0,(VLOOKUP($C123,Inscription!$A$12:$G$211,7,FALSE))," ")</f>
        <v> </v>
      </c>
      <c r="H123" s="42" t="str">
        <f>LEFT(IF(C123&gt;0,(VLOOKUP($C123,Inscription!$A$12:$G$211,6,FALSE))," "),8)</f>
        <v> </v>
      </c>
      <c r="I123" s="70">
        <f t="shared" si="33"/>
        <v>0</v>
      </c>
      <c r="J123" s="154" t="str">
        <f>IF(COUNTIF($F$4:$F123,$F123)&lt;2,$F123," ")</f>
        <v> </v>
      </c>
      <c r="K123" s="154">
        <f t="shared" si="20"/>
        <v>115</v>
      </c>
      <c r="L123" s="154">
        <f t="shared" si="21"/>
        <v>0</v>
      </c>
      <c r="M123" s="154" t="str">
        <f>IF(COUNTIF($F$4:$F123,$F123)&lt;3,$F123," ")</f>
        <v> </v>
      </c>
      <c r="N123" s="154">
        <f t="shared" si="22"/>
        <v>115</v>
      </c>
      <c r="O123" s="154">
        <f t="shared" si="23"/>
        <v>0</v>
      </c>
      <c r="P123" s="84">
        <f t="shared" si="24"/>
      </c>
      <c r="Q123" s="84">
        <f t="shared" si="25"/>
        <v>1000</v>
      </c>
      <c r="R123" s="84">
        <f t="shared" si="26"/>
        <v>1000</v>
      </c>
      <c r="S123" s="154" t="str">
        <f>IF(COUNTIF($F$4:$F123,J123)&lt;4,$F123," ")</f>
        <v> </v>
      </c>
      <c r="T123" s="154">
        <f t="shared" si="27"/>
        <v>115</v>
      </c>
      <c r="U123" s="154">
        <f t="shared" si="28"/>
        <v>0</v>
      </c>
      <c r="V123" s="84">
        <f t="shared" si="29"/>
      </c>
      <c r="W123" s="84">
        <f t="shared" si="30"/>
      </c>
      <c r="X123" s="154">
        <f t="shared" si="31"/>
      </c>
      <c r="Y123" s="154">
        <f t="shared" si="32"/>
      </c>
      <c r="Z123" s="53" t="str">
        <f>IF(COUNTIF($C$4:$C$208,C123)&gt;1,"X"," ")</f>
        <v> </v>
      </c>
      <c r="AA123" s="89">
        <f>IF(COUNTIF($B$4:$B$208,B123)&gt;1,"T",B123)</f>
        <v>115</v>
      </c>
    </row>
    <row r="124" spans="1:27" ht="15">
      <c r="A124" s="74">
        <f>IF(B124&lt;1,1000,(IF(AA124=B124,B124,(20100-SUM($AA$4:$AA$208))/(COUNTIF($AA$4:$AA$208,"T")))))</f>
        <v>116</v>
      </c>
      <c r="B124" s="63">
        <v>116</v>
      </c>
      <c r="C124" s="73"/>
      <c r="D124" s="37" t="str">
        <f>IF(C124&gt;0,CONCATENATE((VLOOKUP($C124,Inscription!$A$12:$G$211,3,FALSE)),"   ",(VLOOKUP($C124,Inscription!$A$12:$G$211,4,FALSE)))," ")</f>
        <v> </v>
      </c>
      <c r="E124" s="38"/>
      <c r="F124" s="42" t="str">
        <f>IF(C124&gt;0,(VLOOKUP($C124,Inscription!$A$12:$G$211,5,FALSE))," ")</f>
        <v> </v>
      </c>
      <c r="G124" s="7" t="str">
        <f>IF(C124&gt;0,(VLOOKUP($C124,Inscription!$A$12:$G$211,7,FALSE))," ")</f>
        <v> </v>
      </c>
      <c r="H124" s="42" t="str">
        <f>LEFT(IF(C124&gt;0,(VLOOKUP($C124,Inscription!$A$12:$G$211,6,FALSE))," "),8)</f>
        <v> </v>
      </c>
      <c r="I124" s="70">
        <f t="shared" si="33"/>
        <v>0</v>
      </c>
      <c r="J124" s="154" t="str">
        <f>IF(COUNTIF($F$4:$F124,$F124)&lt;2,$F124," ")</f>
        <v> </v>
      </c>
      <c r="K124" s="154">
        <f t="shared" si="20"/>
        <v>116</v>
      </c>
      <c r="L124" s="154">
        <f t="shared" si="21"/>
        <v>0</v>
      </c>
      <c r="M124" s="154" t="str">
        <f>IF(COUNTIF($F$4:$F124,$F124)&lt;3,$F124," ")</f>
        <v> </v>
      </c>
      <c r="N124" s="154">
        <f t="shared" si="22"/>
        <v>116</v>
      </c>
      <c r="O124" s="154">
        <f t="shared" si="23"/>
        <v>0</v>
      </c>
      <c r="P124" s="84">
        <f t="shared" si="24"/>
      </c>
      <c r="Q124" s="84">
        <f t="shared" si="25"/>
        <v>1000</v>
      </c>
      <c r="R124" s="84">
        <f t="shared" si="26"/>
        <v>1000</v>
      </c>
      <c r="S124" s="154" t="str">
        <f>IF(COUNTIF($F$4:$F124,J124)&lt;4,$F124," ")</f>
        <v> </v>
      </c>
      <c r="T124" s="154">
        <f t="shared" si="27"/>
        <v>116</v>
      </c>
      <c r="U124" s="154">
        <f t="shared" si="28"/>
        <v>0</v>
      </c>
      <c r="V124" s="84">
        <f t="shared" si="29"/>
      </c>
      <c r="W124" s="84">
        <f t="shared" si="30"/>
      </c>
      <c r="X124" s="154">
        <f t="shared" si="31"/>
      </c>
      <c r="Y124" s="154">
        <f t="shared" si="32"/>
      </c>
      <c r="Z124" s="53" t="str">
        <f>IF(COUNTIF($C$4:$C$208,C124)&gt;1,"X"," ")</f>
        <v> </v>
      </c>
      <c r="AA124" s="89">
        <f>IF(COUNTIF($B$4:$B$208,B124)&gt;1,"T",B124)</f>
        <v>116</v>
      </c>
    </row>
    <row r="125" spans="1:27" ht="15">
      <c r="A125" s="74">
        <f>IF(B125&lt;1,1000,(IF(AA125=B125,B125,(20100-SUM($AA$4:$AA$208))/(COUNTIF($AA$4:$AA$208,"T")))))</f>
        <v>117</v>
      </c>
      <c r="B125" s="63">
        <v>117</v>
      </c>
      <c r="C125" s="73"/>
      <c r="D125" s="37" t="str">
        <f>IF(C125&gt;0,CONCATENATE((VLOOKUP($C125,Inscription!$A$12:$G$211,3,FALSE)),"   ",(VLOOKUP($C125,Inscription!$A$12:$G$211,4,FALSE)))," ")</f>
        <v> </v>
      </c>
      <c r="E125" s="38"/>
      <c r="F125" s="42" t="str">
        <f>IF(C125&gt;0,(VLOOKUP($C125,Inscription!$A$12:$G$211,5,FALSE))," ")</f>
        <v> </v>
      </c>
      <c r="G125" s="7" t="str">
        <f>IF(C125&gt;0,(VLOOKUP($C125,Inscription!$A$12:$G$211,7,FALSE))," ")</f>
        <v> </v>
      </c>
      <c r="H125" s="42" t="str">
        <f>LEFT(IF(C125&gt;0,(VLOOKUP($C125,Inscription!$A$12:$G$211,6,FALSE))," "),8)</f>
        <v> </v>
      </c>
      <c r="I125" s="70">
        <f t="shared" si="33"/>
        <v>0</v>
      </c>
      <c r="J125" s="154" t="str">
        <f>IF(COUNTIF($F$4:$F125,$F125)&lt;2,$F125," ")</f>
        <v> </v>
      </c>
      <c r="K125" s="154">
        <f t="shared" si="20"/>
        <v>117</v>
      </c>
      <c r="L125" s="154">
        <f t="shared" si="21"/>
        <v>0</v>
      </c>
      <c r="M125" s="154" t="str">
        <f>IF(COUNTIF($F$4:$F125,$F125)&lt;3,$F125," ")</f>
        <v> </v>
      </c>
      <c r="N125" s="154">
        <f t="shared" si="22"/>
        <v>117</v>
      </c>
      <c r="O125" s="154">
        <f t="shared" si="23"/>
        <v>0</v>
      </c>
      <c r="P125" s="84">
        <f t="shared" si="24"/>
      </c>
      <c r="Q125" s="84">
        <f t="shared" si="25"/>
        <v>1000</v>
      </c>
      <c r="R125" s="84">
        <f t="shared" si="26"/>
        <v>1000</v>
      </c>
      <c r="S125" s="154" t="str">
        <f>IF(COUNTIF($F$4:$F125,J125)&lt;4,$F125," ")</f>
        <v> </v>
      </c>
      <c r="T125" s="154">
        <f t="shared" si="27"/>
        <v>117</v>
      </c>
      <c r="U125" s="154">
        <f t="shared" si="28"/>
        <v>0</v>
      </c>
      <c r="V125" s="84">
        <f t="shared" si="29"/>
      </c>
      <c r="W125" s="84">
        <f t="shared" si="30"/>
      </c>
      <c r="X125" s="154">
        <f t="shared" si="31"/>
      </c>
      <c r="Y125" s="154">
        <f t="shared" si="32"/>
      </c>
      <c r="Z125" s="53" t="str">
        <f>IF(COUNTIF($C$4:$C$208,C125)&gt;1,"X"," ")</f>
        <v> </v>
      </c>
      <c r="AA125" s="89">
        <f>IF(COUNTIF($B$4:$B$208,B125)&gt;1,"T",B125)</f>
        <v>117</v>
      </c>
    </row>
    <row r="126" spans="1:27" ht="15">
      <c r="A126" s="74">
        <f>IF(B126&lt;1,1000,(IF(AA126=B126,B126,(20100-SUM($AA$4:$AA$208))/(COUNTIF($AA$4:$AA$208,"T")))))</f>
        <v>118</v>
      </c>
      <c r="B126" s="63">
        <v>118</v>
      </c>
      <c r="C126" s="73"/>
      <c r="D126" s="37" t="str">
        <f>IF(C126&gt;0,CONCATENATE((VLOOKUP($C126,Inscription!$A$12:$G$211,3,FALSE)),"   ",(VLOOKUP($C126,Inscription!$A$12:$G$211,4,FALSE)))," ")</f>
        <v> </v>
      </c>
      <c r="E126" s="38"/>
      <c r="F126" s="42" t="str">
        <f>IF(C126&gt;0,(VLOOKUP($C126,Inscription!$A$12:$G$211,5,FALSE))," ")</f>
        <v> </v>
      </c>
      <c r="G126" s="7" t="str">
        <f>IF(C126&gt;0,(VLOOKUP($C126,Inscription!$A$12:$G$211,7,FALSE))," ")</f>
        <v> </v>
      </c>
      <c r="H126" s="42" t="str">
        <f>LEFT(IF(C126&gt;0,(VLOOKUP($C126,Inscription!$A$12:$G$211,6,FALSE))," "),8)</f>
        <v> </v>
      </c>
      <c r="I126" s="70">
        <f t="shared" si="33"/>
        <v>0</v>
      </c>
      <c r="J126" s="154" t="str">
        <f>IF(COUNTIF($F$4:$F126,$F126)&lt;2,$F126," ")</f>
        <v> </v>
      </c>
      <c r="K126" s="154">
        <f t="shared" si="20"/>
        <v>118</v>
      </c>
      <c r="L126" s="154">
        <f t="shared" si="21"/>
        <v>0</v>
      </c>
      <c r="M126" s="154" t="str">
        <f>IF(COUNTIF($F$4:$F126,$F126)&lt;3,$F126," ")</f>
        <v> </v>
      </c>
      <c r="N126" s="154">
        <f t="shared" si="22"/>
        <v>118</v>
      </c>
      <c r="O126" s="154">
        <f t="shared" si="23"/>
        <v>0</v>
      </c>
      <c r="P126" s="84">
        <f t="shared" si="24"/>
      </c>
      <c r="Q126" s="84">
        <f t="shared" si="25"/>
        <v>1000</v>
      </c>
      <c r="R126" s="84">
        <f t="shared" si="26"/>
        <v>1000</v>
      </c>
      <c r="S126" s="154" t="str">
        <f>IF(COUNTIF($F$4:$F126,J126)&lt;4,$F126," ")</f>
        <v> </v>
      </c>
      <c r="T126" s="154">
        <f t="shared" si="27"/>
        <v>118</v>
      </c>
      <c r="U126" s="154">
        <f t="shared" si="28"/>
        <v>0</v>
      </c>
      <c r="V126" s="84">
        <f t="shared" si="29"/>
      </c>
      <c r="W126" s="84">
        <f t="shared" si="30"/>
      </c>
      <c r="X126" s="154">
        <f t="shared" si="31"/>
      </c>
      <c r="Y126" s="154">
        <f t="shared" si="32"/>
      </c>
      <c r="Z126" s="53" t="str">
        <f>IF(COUNTIF($C$4:$C$208,C126)&gt;1,"X"," ")</f>
        <v> </v>
      </c>
      <c r="AA126" s="89">
        <f>IF(COUNTIF($B$4:$B$208,B126)&gt;1,"T",B126)</f>
        <v>118</v>
      </c>
    </row>
    <row r="127" spans="1:27" ht="15">
      <c r="A127" s="74">
        <f>IF(B127&lt;1,1000,(IF(AA127=B127,B127,(20100-SUM($AA$4:$AA$208))/(COUNTIF($AA$4:$AA$208,"T")))))</f>
        <v>119</v>
      </c>
      <c r="B127" s="63">
        <v>119</v>
      </c>
      <c r="C127" s="73"/>
      <c r="D127" s="37" t="str">
        <f>IF(C127&gt;0,CONCATENATE((VLOOKUP($C127,Inscription!$A$12:$G$211,3,FALSE)),"   ",(VLOOKUP($C127,Inscription!$A$12:$G$211,4,FALSE)))," ")</f>
        <v> </v>
      </c>
      <c r="E127" s="38"/>
      <c r="F127" s="42" t="str">
        <f>IF(C127&gt;0,(VLOOKUP($C127,Inscription!$A$12:$G$211,5,FALSE))," ")</f>
        <v> </v>
      </c>
      <c r="G127" s="7" t="str">
        <f>IF(C127&gt;0,(VLOOKUP($C127,Inscription!$A$12:$G$211,7,FALSE))," ")</f>
        <v> </v>
      </c>
      <c r="H127" s="42" t="str">
        <f>LEFT(IF(C127&gt;0,(VLOOKUP($C127,Inscription!$A$12:$G$211,6,FALSE))," "),8)</f>
        <v> </v>
      </c>
      <c r="I127" s="70">
        <f t="shared" si="33"/>
        <v>0</v>
      </c>
      <c r="J127" s="154" t="str">
        <f>IF(COUNTIF($F$4:$F127,$F127)&lt;2,$F127," ")</f>
        <v> </v>
      </c>
      <c r="K127" s="154">
        <f t="shared" si="20"/>
        <v>119</v>
      </c>
      <c r="L127" s="154">
        <f t="shared" si="21"/>
        <v>0</v>
      </c>
      <c r="M127" s="154" t="str">
        <f>IF(COUNTIF($F$4:$F127,$F127)&lt;3,$F127," ")</f>
        <v> </v>
      </c>
      <c r="N127" s="154">
        <f t="shared" si="22"/>
        <v>119</v>
      </c>
      <c r="O127" s="154">
        <f t="shared" si="23"/>
        <v>0</v>
      </c>
      <c r="P127" s="84">
        <f t="shared" si="24"/>
      </c>
      <c r="Q127" s="84">
        <f t="shared" si="25"/>
        <v>1000</v>
      </c>
      <c r="R127" s="84">
        <f t="shared" si="26"/>
        <v>1000</v>
      </c>
      <c r="S127" s="154" t="str">
        <f>IF(COUNTIF($F$4:$F127,J127)&lt;4,$F127," ")</f>
        <v> </v>
      </c>
      <c r="T127" s="154">
        <f t="shared" si="27"/>
        <v>119</v>
      </c>
      <c r="U127" s="154">
        <f t="shared" si="28"/>
        <v>0</v>
      </c>
      <c r="V127" s="84">
        <f t="shared" si="29"/>
      </c>
      <c r="W127" s="84">
        <f t="shared" si="30"/>
      </c>
      <c r="X127" s="154">
        <f t="shared" si="31"/>
      </c>
      <c r="Y127" s="154">
        <f t="shared" si="32"/>
      </c>
      <c r="Z127" s="53" t="str">
        <f>IF(COUNTIF($C$4:$C$208,C127)&gt;1,"X"," ")</f>
        <v> </v>
      </c>
      <c r="AA127" s="89">
        <f>IF(COUNTIF($B$4:$B$208,B127)&gt;1,"T",B127)</f>
        <v>119</v>
      </c>
    </row>
    <row r="128" spans="1:27" ht="15">
      <c r="A128" s="74">
        <f>IF(B128&lt;1,1000,(IF(AA128=B128,B128,(20100-SUM($AA$4:$AA$208))/(COUNTIF($AA$4:$AA$208,"T")))))</f>
        <v>120</v>
      </c>
      <c r="B128" s="63">
        <v>120</v>
      </c>
      <c r="C128" s="73"/>
      <c r="D128" s="37" t="str">
        <f>IF(C128&gt;0,CONCATENATE((VLOOKUP($C128,Inscription!$A$12:$G$211,3,FALSE)),"   ",(VLOOKUP($C128,Inscription!$A$12:$G$211,4,FALSE)))," ")</f>
        <v> </v>
      </c>
      <c r="E128" s="38"/>
      <c r="F128" s="42" t="str">
        <f>IF(C128&gt;0,(VLOOKUP($C128,Inscription!$A$12:$G$211,5,FALSE))," ")</f>
        <v> </v>
      </c>
      <c r="G128" s="7" t="str">
        <f>IF(C128&gt;0,(VLOOKUP($C128,Inscription!$A$12:$G$211,7,FALSE))," ")</f>
        <v> </v>
      </c>
      <c r="H128" s="42" t="str">
        <f>LEFT(IF(C128&gt;0,(VLOOKUP($C128,Inscription!$A$12:$G$211,6,FALSE))," "),8)</f>
        <v> </v>
      </c>
      <c r="I128" s="70">
        <f t="shared" si="33"/>
        <v>0</v>
      </c>
      <c r="J128" s="154" t="str">
        <f>IF(COUNTIF($F$4:$F128,$F128)&lt;2,$F128," ")</f>
        <v> </v>
      </c>
      <c r="K128" s="154">
        <f t="shared" si="20"/>
        <v>120</v>
      </c>
      <c r="L128" s="154">
        <f t="shared" si="21"/>
        <v>0</v>
      </c>
      <c r="M128" s="154" t="str">
        <f>IF(COUNTIF($F$4:$F128,$F128)&lt;3,$F128," ")</f>
        <v> </v>
      </c>
      <c r="N128" s="154">
        <f t="shared" si="22"/>
        <v>120</v>
      </c>
      <c r="O128" s="154">
        <f t="shared" si="23"/>
        <v>0</v>
      </c>
      <c r="P128" s="84">
        <f t="shared" si="24"/>
      </c>
      <c r="Q128" s="84">
        <f t="shared" si="25"/>
        <v>1000</v>
      </c>
      <c r="R128" s="84">
        <f t="shared" si="26"/>
        <v>1000</v>
      </c>
      <c r="S128" s="154" t="str">
        <f>IF(COUNTIF($F$4:$F128,J128)&lt;4,$F128," ")</f>
        <v> </v>
      </c>
      <c r="T128" s="154">
        <f t="shared" si="27"/>
        <v>120</v>
      </c>
      <c r="U128" s="154">
        <f t="shared" si="28"/>
        <v>0</v>
      </c>
      <c r="V128" s="84">
        <f t="shared" si="29"/>
      </c>
      <c r="W128" s="84">
        <f t="shared" si="30"/>
      </c>
      <c r="X128" s="154">
        <f t="shared" si="31"/>
      </c>
      <c r="Y128" s="154">
        <f t="shared" si="32"/>
      </c>
      <c r="Z128" s="53" t="str">
        <f>IF(COUNTIF($C$4:$C$208,C128)&gt;1,"X"," ")</f>
        <v> </v>
      </c>
      <c r="AA128" s="89">
        <f>IF(COUNTIF($B$4:$B$208,B128)&gt;1,"T",B128)</f>
        <v>120</v>
      </c>
    </row>
    <row r="129" spans="1:27" ht="15">
      <c r="A129" s="74">
        <f>IF(B129&lt;1,1000,(IF(AA129=B129,B129,(20100-SUM($AA$4:$AA$208))/(COUNTIF($AA$4:$AA$208,"T")))))</f>
        <v>121</v>
      </c>
      <c r="B129" s="63">
        <v>121</v>
      </c>
      <c r="C129" s="73"/>
      <c r="D129" s="37" t="str">
        <f>IF(C129&gt;0,CONCATENATE((VLOOKUP($C129,Inscription!$A$12:$G$211,3,FALSE)),"   ",(VLOOKUP($C129,Inscription!$A$12:$G$211,4,FALSE)))," ")</f>
        <v> </v>
      </c>
      <c r="E129" s="38"/>
      <c r="F129" s="42" t="str">
        <f>IF(C129&gt;0,(VLOOKUP($C129,Inscription!$A$12:$G$211,5,FALSE))," ")</f>
        <v> </v>
      </c>
      <c r="G129" s="7" t="str">
        <f>IF(C129&gt;0,(VLOOKUP($C129,Inscription!$A$12:$G$211,7,FALSE))," ")</f>
        <v> </v>
      </c>
      <c r="H129" s="42" t="str">
        <f>LEFT(IF(C129&gt;0,(VLOOKUP($C129,Inscription!$A$12:$G$211,6,FALSE))," "),8)</f>
        <v> </v>
      </c>
      <c r="I129" s="70">
        <f t="shared" si="33"/>
        <v>0</v>
      </c>
      <c r="J129" s="154" t="str">
        <f>IF(COUNTIF($F$4:$F129,$F129)&lt;2,$F129," ")</f>
        <v> </v>
      </c>
      <c r="K129" s="154">
        <f t="shared" si="20"/>
        <v>121</v>
      </c>
      <c r="L129" s="154">
        <f t="shared" si="21"/>
        <v>0</v>
      </c>
      <c r="M129" s="154" t="str">
        <f>IF(COUNTIF($F$4:$F129,$F129)&lt;3,$F129," ")</f>
        <v> </v>
      </c>
      <c r="N129" s="154">
        <f t="shared" si="22"/>
        <v>121</v>
      </c>
      <c r="O129" s="154">
        <f t="shared" si="23"/>
        <v>0</v>
      </c>
      <c r="P129" s="84">
        <f t="shared" si="24"/>
      </c>
      <c r="Q129" s="84">
        <f t="shared" si="25"/>
        <v>1000</v>
      </c>
      <c r="R129" s="84">
        <f t="shared" si="26"/>
        <v>1000</v>
      </c>
      <c r="S129" s="154" t="str">
        <f>IF(COUNTIF($F$4:$F129,J129)&lt;4,$F129," ")</f>
        <v> </v>
      </c>
      <c r="T129" s="154">
        <f t="shared" si="27"/>
        <v>121</v>
      </c>
      <c r="U129" s="154">
        <f t="shared" si="28"/>
        <v>0</v>
      </c>
      <c r="V129" s="84">
        <f t="shared" si="29"/>
      </c>
      <c r="W129" s="84">
        <f t="shared" si="30"/>
      </c>
      <c r="X129" s="154">
        <f t="shared" si="31"/>
      </c>
      <c r="Y129" s="154">
        <f t="shared" si="32"/>
      </c>
      <c r="Z129" s="53" t="str">
        <f>IF(COUNTIF($C$4:$C$208,C129)&gt;1,"X"," ")</f>
        <v> </v>
      </c>
      <c r="AA129" s="89">
        <f>IF(COUNTIF($B$4:$B$208,B129)&gt;1,"T",B129)</f>
        <v>121</v>
      </c>
    </row>
    <row r="130" spans="1:27" ht="15">
      <c r="A130" s="74">
        <f>IF(B130&lt;1,1000,(IF(AA130=B130,B130,(20100-SUM($AA$4:$AA$208))/(COUNTIF($AA$4:$AA$208,"T")))))</f>
        <v>122</v>
      </c>
      <c r="B130" s="63">
        <v>122</v>
      </c>
      <c r="C130" s="73"/>
      <c r="D130" s="37" t="str">
        <f>IF(C130&gt;0,CONCATENATE((VLOOKUP($C130,Inscription!$A$12:$G$211,3,FALSE)),"   ",(VLOOKUP($C130,Inscription!$A$12:$G$211,4,FALSE)))," ")</f>
        <v> </v>
      </c>
      <c r="E130" s="38"/>
      <c r="F130" s="42" t="str">
        <f>IF(C130&gt;0,(VLOOKUP($C130,Inscription!$A$12:$G$211,5,FALSE))," ")</f>
        <v> </v>
      </c>
      <c r="G130" s="7" t="str">
        <f>IF(C130&gt;0,(VLOOKUP($C130,Inscription!$A$12:$G$211,7,FALSE))," ")</f>
        <v> </v>
      </c>
      <c r="H130" s="42" t="str">
        <f>LEFT(IF(C130&gt;0,(VLOOKUP($C130,Inscription!$A$12:$G$211,6,FALSE))," "),8)</f>
        <v> </v>
      </c>
      <c r="I130" s="70">
        <f t="shared" si="33"/>
        <v>0</v>
      </c>
      <c r="J130" s="154" t="str">
        <f>IF(COUNTIF($F$4:$F130,$F130)&lt;2,$F130," ")</f>
        <v> </v>
      </c>
      <c r="K130" s="154">
        <f t="shared" si="20"/>
        <v>122</v>
      </c>
      <c r="L130" s="154">
        <f t="shared" si="21"/>
        <v>0</v>
      </c>
      <c r="M130" s="154" t="str">
        <f>IF(COUNTIF($F$4:$F130,$F130)&lt;3,$F130," ")</f>
        <v> </v>
      </c>
      <c r="N130" s="154">
        <f t="shared" si="22"/>
        <v>122</v>
      </c>
      <c r="O130" s="154">
        <f t="shared" si="23"/>
        <v>0</v>
      </c>
      <c r="P130" s="84">
        <f t="shared" si="24"/>
      </c>
      <c r="Q130" s="84">
        <f t="shared" si="25"/>
        <v>1000</v>
      </c>
      <c r="R130" s="84">
        <f t="shared" si="26"/>
        <v>1000</v>
      </c>
      <c r="S130" s="154" t="str">
        <f>IF(COUNTIF($F$4:$F130,J130)&lt;4,$F130," ")</f>
        <v> </v>
      </c>
      <c r="T130" s="154">
        <f t="shared" si="27"/>
        <v>122</v>
      </c>
      <c r="U130" s="154">
        <f t="shared" si="28"/>
        <v>0</v>
      </c>
      <c r="V130" s="84">
        <f t="shared" si="29"/>
      </c>
      <c r="W130" s="84">
        <f t="shared" si="30"/>
      </c>
      <c r="X130" s="154">
        <f t="shared" si="31"/>
      </c>
      <c r="Y130" s="154">
        <f t="shared" si="32"/>
      </c>
      <c r="Z130" s="53" t="str">
        <f>IF(COUNTIF($C$4:$C$208,C130)&gt;1,"X"," ")</f>
        <v> </v>
      </c>
      <c r="AA130" s="89">
        <f>IF(COUNTIF($B$4:$B$208,B130)&gt;1,"T",B130)</f>
        <v>122</v>
      </c>
    </row>
    <row r="131" spans="1:27" ht="15">
      <c r="A131" s="74">
        <f>IF(B131&lt;1,1000,(IF(AA131=B131,B131,(20100-SUM($AA$4:$AA$208))/(COUNTIF($AA$4:$AA$208,"T")))))</f>
        <v>123</v>
      </c>
      <c r="B131" s="63">
        <v>123</v>
      </c>
      <c r="C131" s="73"/>
      <c r="D131" s="37" t="str">
        <f>IF(C131&gt;0,CONCATENATE((VLOOKUP($C131,Inscription!$A$12:$G$211,3,FALSE)),"   ",(VLOOKUP($C131,Inscription!$A$12:$G$211,4,FALSE)))," ")</f>
        <v> </v>
      </c>
      <c r="E131" s="38"/>
      <c r="F131" s="42" t="str">
        <f>IF(C131&gt;0,(VLOOKUP($C131,Inscription!$A$12:$G$211,5,FALSE))," ")</f>
        <v> </v>
      </c>
      <c r="G131" s="7" t="str">
        <f>IF(C131&gt;0,(VLOOKUP($C131,Inscription!$A$12:$G$211,7,FALSE))," ")</f>
        <v> </v>
      </c>
      <c r="H131" s="42" t="str">
        <f>LEFT(IF(C131&gt;0,(VLOOKUP($C131,Inscription!$A$12:$G$211,6,FALSE))," "),8)</f>
        <v> </v>
      </c>
      <c r="I131" s="70">
        <f t="shared" si="33"/>
        <v>0</v>
      </c>
      <c r="J131" s="154" t="str">
        <f>IF(COUNTIF($F$4:$F131,$F131)&lt;2,$F131," ")</f>
        <v> </v>
      </c>
      <c r="K131" s="154">
        <f t="shared" si="20"/>
        <v>123</v>
      </c>
      <c r="L131" s="154">
        <f t="shared" si="21"/>
        <v>0</v>
      </c>
      <c r="M131" s="154" t="str">
        <f>IF(COUNTIF($F$4:$F131,$F131)&lt;3,$F131," ")</f>
        <v> </v>
      </c>
      <c r="N131" s="154">
        <f t="shared" si="22"/>
        <v>123</v>
      </c>
      <c r="O131" s="154">
        <f t="shared" si="23"/>
        <v>0</v>
      </c>
      <c r="P131" s="84">
        <f t="shared" si="24"/>
      </c>
      <c r="Q131" s="84">
        <f t="shared" si="25"/>
        <v>1000</v>
      </c>
      <c r="R131" s="84">
        <f t="shared" si="26"/>
        <v>1000</v>
      </c>
      <c r="S131" s="154" t="str">
        <f>IF(COUNTIF($F$4:$F131,J131)&lt;4,$F131," ")</f>
        <v> </v>
      </c>
      <c r="T131" s="154">
        <f t="shared" si="27"/>
        <v>123</v>
      </c>
      <c r="U131" s="154">
        <f t="shared" si="28"/>
        <v>0</v>
      </c>
      <c r="V131" s="84">
        <f t="shared" si="29"/>
      </c>
      <c r="W131" s="84">
        <f t="shared" si="30"/>
      </c>
      <c r="X131" s="154">
        <f t="shared" si="31"/>
      </c>
      <c r="Y131" s="154">
        <f t="shared" si="32"/>
      </c>
      <c r="Z131" s="53" t="str">
        <f>IF(COUNTIF($C$4:$C$208,C131)&gt;1,"X"," ")</f>
        <v> </v>
      </c>
      <c r="AA131" s="89">
        <f>IF(COUNTIF($B$4:$B$208,B131)&gt;1,"T",B131)</f>
        <v>123</v>
      </c>
    </row>
    <row r="132" spans="1:27" ht="15">
      <c r="A132" s="74">
        <f>IF(B132&lt;1,1000,(IF(AA132=B132,B132,(20100-SUM($AA$4:$AA$208))/(COUNTIF($AA$4:$AA$208,"T")))))</f>
        <v>124</v>
      </c>
      <c r="B132" s="63">
        <v>124</v>
      </c>
      <c r="C132" s="73"/>
      <c r="D132" s="37" t="str">
        <f>IF(C132&gt;0,CONCATENATE((VLOOKUP($C132,Inscription!$A$12:$G$211,3,FALSE)),"   ",(VLOOKUP($C132,Inscription!$A$12:$G$211,4,FALSE)))," ")</f>
        <v> </v>
      </c>
      <c r="E132" s="38"/>
      <c r="F132" s="42" t="str">
        <f>IF(C132&gt;0,(VLOOKUP($C132,Inscription!$A$12:$G$211,5,FALSE))," ")</f>
        <v> </v>
      </c>
      <c r="G132" s="7" t="str">
        <f>IF(C132&gt;0,(VLOOKUP($C132,Inscription!$A$12:$G$211,7,FALSE))," ")</f>
        <v> </v>
      </c>
      <c r="H132" s="42" t="str">
        <f>LEFT(IF(C132&gt;0,(VLOOKUP($C132,Inscription!$A$12:$G$211,6,FALSE))," "),8)</f>
        <v> </v>
      </c>
      <c r="I132" s="70">
        <f t="shared" si="33"/>
        <v>0</v>
      </c>
      <c r="J132" s="154" t="str">
        <f>IF(COUNTIF($F$4:$F132,$F132)&lt;2,$F132," ")</f>
        <v> </v>
      </c>
      <c r="K132" s="154">
        <f t="shared" si="20"/>
        <v>124</v>
      </c>
      <c r="L132" s="154">
        <f t="shared" si="21"/>
        <v>0</v>
      </c>
      <c r="M132" s="154" t="str">
        <f>IF(COUNTIF($F$4:$F132,$F132)&lt;3,$F132," ")</f>
        <v> </v>
      </c>
      <c r="N132" s="154">
        <f t="shared" si="22"/>
        <v>124</v>
      </c>
      <c r="O132" s="154">
        <f t="shared" si="23"/>
        <v>0</v>
      </c>
      <c r="P132" s="84">
        <f t="shared" si="24"/>
      </c>
      <c r="Q132" s="84">
        <f t="shared" si="25"/>
        <v>1000</v>
      </c>
      <c r="R132" s="84">
        <f t="shared" si="26"/>
        <v>1000</v>
      </c>
      <c r="S132" s="154" t="str">
        <f>IF(COUNTIF($F$4:$F132,J132)&lt;4,$F132," ")</f>
        <v> </v>
      </c>
      <c r="T132" s="154">
        <f t="shared" si="27"/>
        <v>124</v>
      </c>
      <c r="U132" s="154">
        <f t="shared" si="28"/>
        <v>0</v>
      </c>
      <c r="V132" s="84">
        <f t="shared" si="29"/>
      </c>
      <c r="W132" s="84">
        <f t="shared" si="30"/>
      </c>
      <c r="X132" s="154">
        <f t="shared" si="31"/>
      </c>
      <c r="Y132" s="154">
        <f t="shared" si="32"/>
      </c>
      <c r="Z132" s="53" t="str">
        <f>IF(COUNTIF($C$4:$C$208,C132)&gt;1,"X"," ")</f>
        <v> </v>
      </c>
      <c r="AA132" s="89">
        <f>IF(COUNTIF($B$4:$B$208,B132)&gt;1,"T",B132)</f>
        <v>124</v>
      </c>
    </row>
    <row r="133" spans="1:27" ht="15">
      <c r="A133" s="74">
        <f>IF(B133&lt;1,1000,(IF(AA133=B133,B133,(20100-SUM($AA$4:$AA$208))/(COUNTIF($AA$4:$AA$208,"T")))))</f>
        <v>125</v>
      </c>
      <c r="B133" s="63">
        <v>125</v>
      </c>
      <c r="C133" s="73"/>
      <c r="D133" s="37" t="str">
        <f>IF(C133&gt;0,CONCATENATE((VLOOKUP($C133,Inscription!$A$12:$G$211,3,FALSE)),"   ",(VLOOKUP($C133,Inscription!$A$12:$G$211,4,FALSE)))," ")</f>
        <v> </v>
      </c>
      <c r="E133" s="38"/>
      <c r="F133" s="42" t="str">
        <f>IF(C133&gt;0,(VLOOKUP($C133,Inscription!$A$12:$G$211,5,FALSE))," ")</f>
        <v> </v>
      </c>
      <c r="G133" s="7" t="str">
        <f>IF(C133&gt;0,(VLOOKUP($C133,Inscription!$A$12:$G$211,7,FALSE))," ")</f>
        <v> </v>
      </c>
      <c r="H133" s="42" t="str">
        <f>LEFT(IF(C133&gt;0,(VLOOKUP($C133,Inscription!$A$12:$G$211,6,FALSE))," "),8)</f>
        <v> </v>
      </c>
      <c r="I133" s="70">
        <f t="shared" si="33"/>
        <v>0</v>
      </c>
      <c r="J133" s="154" t="str">
        <f>IF(COUNTIF($F$4:$F133,$F133)&lt;2,$F133," ")</f>
        <v> </v>
      </c>
      <c r="K133" s="154">
        <f t="shared" si="20"/>
        <v>125</v>
      </c>
      <c r="L133" s="154">
        <f t="shared" si="21"/>
        <v>0</v>
      </c>
      <c r="M133" s="154" t="str">
        <f>IF(COUNTIF($F$4:$F133,$F133)&lt;3,$F133," ")</f>
        <v> </v>
      </c>
      <c r="N133" s="154">
        <f t="shared" si="22"/>
        <v>125</v>
      </c>
      <c r="O133" s="154">
        <f t="shared" si="23"/>
        <v>0</v>
      </c>
      <c r="P133" s="84">
        <f t="shared" si="24"/>
      </c>
      <c r="Q133" s="84">
        <f t="shared" si="25"/>
        <v>1000</v>
      </c>
      <c r="R133" s="84">
        <f t="shared" si="26"/>
        <v>1000</v>
      </c>
      <c r="S133" s="154" t="str">
        <f>IF(COUNTIF($F$4:$F133,J133)&lt;4,$F133," ")</f>
        <v> </v>
      </c>
      <c r="T133" s="154">
        <f t="shared" si="27"/>
        <v>125</v>
      </c>
      <c r="U133" s="154">
        <f t="shared" si="28"/>
        <v>0</v>
      </c>
      <c r="V133" s="84">
        <f t="shared" si="29"/>
      </c>
      <c r="W133" s="84">
        <f t="shared" si="30"/>
      </c>
      <c r="X133" s="154">
        <f t="shared" si="31"/>
      </c>
      <c r="Y133" s="154">
        <f t="shared" si="32"/>
      </c>
      <c r="Z133" s="53" t="str">
        <f>IF(COUNTIF($C$4:$C$208,C133)&gt;1,"X"," ")</f>
        <v> </v>
      </c>
      <c r="AA133" s="89">
        <f>IF(COUNTIF($B$4:$B$208,B133)&gt;1,"T",B133)</f>
        <v>125</v>
      </c>
    </row>
    <row r="134" spans="1:27" ht="15">
      <c r="A134" s="74">
        <f>IF(B134&lt;1,1000,(IF(AA134=B134,B134,(20100-SUM($AA$4:$AA$208))/(COUNTIF($AA$4:$AA$208,"T")))))</f>
        <v>126</v>
      </c>
      <c r="B134" s="63">
        <v>126</v>
      </c>
      <c r="C134" s="73"/>
      <c r="D134" s="37" t="str">
        <f>IF(C134&gt;0,CONCATENATE((VLOOKUP($C134,Inscription!$A$12:$G$211,3,FALSE)),"   ",(VLOOKUP($C134,Inscription!$A$12:$G$211,4,FALSE)))," ")</f>
        <v> </v>
      </c>
      <c r="E134" s="38"/>
      <c r="F134" s="42" t="str">
        <f>IF(C134&gt;0,(VLOOKUP($C134,Inscription!$A$12:$G$211,5,FALSE))," ")</f>
        <v> </v>
      </c>
      <c r="G134" s="7" t="str">
        <f>IF(C134&gt;0,(VLOOKUP($C134,Inscription!$A$12:$G$211,7,FALSE))," ")</f>
        <v> </v>
      </c>
      <c r="H134" s="42" t="str">
        <f>LEFT(IF(C134&gt;0,(VLOOKUP($C134,Inscription!$A$12:$G$211,6,FALSE))," "),8)</f>
        <v> </v>
      </c>
      <c r="I134" s="70">
        <f t="shared" si="33"/>
        <v>0</v>
      </c>
      <c r="J134" s="154" t="str">
        <f>IF(COUNTIF($F$4:$F134,$F134)&lt;2,$F134," ")</f>
        <v> </v>
      </c>
      <c r="K134" s="154">
        <f t="shared" si="20"/>
        <v>126</v>
      </c>
      <c r="L134" s="154">
        <f t="shared" si="21"/>
        <v>0</v>
      </c>
      <c r="M134" s="154" t="str">
        <f>IF(COUNTIF($F$4:$F134,$F134)&lt;3,$F134," ")</f>
        <v> </v>
      </c>
      <c r="N134" s="154">
        <f t="shared" si="22"/>
        <v>126</v>
      </c>
      <c r="O134" s="154">
        <f t="shared" si="23"/>
        <v>0</v>
      </c>
      <c r="P134" s="84">
        <f t="shared" si="24"/>
      </c>
      <c r="Q134" s="84">
        <f t="shared" si="25"/>
        <v>1000</v>
      </c>
      <c r="R134" s="84">
        <f t="shared" si="26"/>
        <v>1000</v>
      </c>
      <c r="S134" s="154" t="str">
        <f>IF(COUNTIF($F$4:$F134,J134)&lt;4,$F134," ")</f>
        <v> </v>
      </c>
      <c r="T134" s="154">
        <f t="shared" si="27"/>
        <v>126</v>
      </c>
      <c r="U134" s="154">
        <f t="shared" si="28"/>
        <v>0</v>
      </c>
      <c r="V134" s="84">
        <f t="shared" si="29"/>
      </c>
      <c r="W134" s="84">
        <f t="shared" si="30"/>
      </c>
      <c r="X134" s="154">
        <f t="shared" si="31"/>
      </c>
      <c r="Y134" s="154">
        <f t="shared" si="32"/>
      </c>
      <c r="Z134" s="53" t="str">
        <f>IF(COUNTIF($C$4:$C$208,C134)&gt;1,"X"," ")</f>
        <v> </v>
      </c>
      <c r="AA134" s="89">
        <f>IF(COUNTIF($B$4:$B$208,B134)&gt;1,"T",B134)</f>
        <v>126</v>
      </c>
    </row>
    <row r="135" spans="1:27" ht="15">
      <c r="A135" s="74">
        <f>IF(B135&lt;1,1000,(IF(AA135=B135,B135,(20100-SUM($AA$4:$AA$208))/(COUNTIF($AA$4:$AA$208,"T")))))</f>
        <v>127</v>
      </c>
      <c r="B135" s="63">
        <v>127</v>
      </c>
      <c r="C135" s="73"/>
      <c r="D135" s="37" t="str">
        <f>IF(C135&gt;0,CONCATENATE((VLOOKUP($C135,Inscription!$A$12:$G$211,3,FALSE)),"   ",(VLOOKUP($C135,Inscription!$A$12:$G$211,4,FALSE)))," ")</f>
        <v> </v>
      </c>
      <c r="E135" s="38"/>
      <c r="F135" s="42" t="str">
        <f>IF(C135&gt;0,(VLOOKUP($C135,Inscription!$A$12:$G$211,5,FALSE))," ")</f>
        <v> </v>
      </c>
      <c r="G135" s="7" t="str">
        <f>IF(C135&gt;0,(VLOOKUP($C135,Inscription!$A$12:$G$211,7,FALSE))," ")</f>
        <v> </v>
      </c>
      <c r="H135" s="42" t="str">
        <f>LEFT(IF(C135&gt;0,(VLOOKUP($C135,Inscription!$A$12:$G$211,6,FALSE))," "),8)</f>
        <v> </v>
      </c>
      <c r="I135" s="70">
        <f t="shared" si="33"/>
        <v>0</v>
      </c>
      <c r="J135" s="154" t="str">
        <f>IF(COUNTIF($F$4:$F135,$F135)&lt;2,$F135," ")</f>
        <v> </v>
      </c>
      <c r="K135" s="154">
        <f t="shared" si="20"/>
        <v>127</v>
      </c>
      <c r="L135" s="154">
        <f t="shared" si="21"/>
        <v>0</v>
      </c>
      <c r="M135" s="154" t="str">
        <f>IF(COUNTIF($F$4:$F135,$F135)&lt;3,$F135," ")</f>
        <v> </v>
      </c>
      <c r="N135" s="154">
        <f t="shared" si="22"/>
        <v>127</v>
      </c>
      <c r="O135" s="154">
        <f t="shared" si="23"/>
        <v>0</v>
      </c>
      <c r="P135" s="84">
        <f t="shared" si="24"/>
      </c>
      <c r="Q135" s="84">
        <f t="shared" si="25"/>
        <v>1000</v>
      </c>
      <c r="R135" s="84">
        <f t="shared" si="26"/>
        <v>1000</v>
      </c>
      <c r="S135" s="154" t="str">
        <f>IF(COUNTIF($F$4:$F135,J135)&lt;4,$F135," ")</f>
        <v> </v>
      </c>
      <c r="T135" s="154">
        <f t="shared" si="27"/>
        <v>127</v>
      </c>
      <c r="U135" s="154">
        <f t="shared" si="28"/>
        <v>0</v>
      </c>
      <c r="V135" s="84">
        <f t="shared" si="29"/>
      </c>
      <c r="W135" s="84">
        <f t="shared" si="30"/>
      </c>
      <c r="X135" s="154">
        <f t="shared" si="31"/>
      </c>
      <c r="Y135" s="154">
        <f t="shared" si="32"/>
      </c>
      <c r="Z135" s="53" t="str">
        <f>IF(COUNTIF($C$4:$C$208,C135)&gt;1,"X"," ")</f>
        <v> </v>
      </c>
      <c r="AA135" s="89">
        <f>IF(COUNTIF($B$4:$B$208,B135)&gt;1,"T",B135)</f>
        <v>127</v>
      </c>
    </row>
    <row r="136" spans="1:27" ht="15">
      <c r="A136" s="74">
        <f>IF(B136&lt;1,1000,(IF(AA136=B136,B136,(20100-SUM($AA$4:$AA$208))/(COUNTIF($AA$4:$AA$208,"T")))))</f>
        <v>128</v>
      </c>
      <c r="B136" s="63">
        <v>128</v>
      </c>
      <c r="C136" s="73"/>
      <c r="D136" s="37" t="str">
        <f>IF(C136&gt;0,CONCATENATE((VLOOKUP($C136,Inscription!$A$12:$G$211,3,FALSE)),"   ",(VLOOKUP($C136,Inscription!$A$12:$G$211,4,FALSE)))," ")</f>
        <v> </v>
      </c>
      <c r="E136" s="38"/>
      <c r="F136" s="42" t="str">
        <f>IF(C136&gt;0,(VLOOKUP($C136,Inscription!$A$12:$G$211,5,FALSE))," ")</f>
        <v> </v>
      </c>
      <c r="G136" s="7" t="str">
        <f>IF(C136&gt;0,(VLOOKUP($C136,Inscription!$A$12:$G$211,7,FALSE))," ")</f>
        <v> </v>
      </c>
      <c r="H136" s="42" t="str">
        <f>LEFT(IF(C136&gt;0,(VLOOKUP($C136,Inscription!$A$12:$G$211,6,FALSE))," "),8)</f>
        <v> </v>
      </c>
      <c r="I136" s="70">
        <f t="shared" si="33"/>
        <v>0</v>
      </c>
      <c r="J136" s="154" t="str">
        <f>IF(COUNTIF($F$4:$F136,$F136)&lt;2,$F136," ")</f>
        <v> </v>
      </c>
      <c r="K136" s="154">
        <f t="shared" si="20"/>
        <v>128</v>
      </c>
      <c r="L136" s="154">
        <f t="shared" si="21"/>
        <v>0</v>
      </c>
      <c r="M136" s="154" t="str">
        <f>IF(COUNTIF($F$4:$F136,$F136)&lt;3,$F136," ")</f>
        <v> </v>
      </c>
      <c r="N136" s="154">
        <f t="shared" si="22"/>
        <v>128</v>
      </c>
      <c r="O136" s="154">
        <f t="shared" si="23"/>
        <v>0</v>
      </c>
      <c r="P136" s="84">
        <f t="shared" si="24"/>
      </c>
      <c r="Q136" s="84">
        <f t="shared" si="25"/>
        <v>1000</v>
      </c>
      <c r="R136" s="84">
        <f t="shared" si="26"/>
        <v>1000</v>
      </c>
      <c r="S136" s="154" t="str">
        <f>IF(COUNTIF($F$4:$F136,J136)&lt;4,$F136," ")</f>
        <v> </v>
      </c>
      <c r="T136" s="154">
        <f t="shared" si="27"/>
        <v>128</v>
      </c>
      <c r="U136" s="154">
        <f t="shared" si="28"/>
        <v>0</v>
      </c>
      <c r="V136" s="84">
        <f t="shared" si="29"/>
      </c>
      <c r="W136" s="84">
        <f t="shared" si="30"/>
      </c>
      <c r="X136" s="154">
        <f t="shared" si="31"/>
      </c>
      <c r="Y136" s="154">
        <f t="shared" si="32"/>
      </c>
      <c r="Z136" s="53" t="str">
        <f>IF(COUNTIF($C$4:$C$208,C136)&gt;1,"X"," ")</f>
        <v> </v>
      </c>
      <c r="AA136" s="89">
        <f>IF(COUNTIF($B$4:$B$208,B136)&gt;1,"T",B136)</f>
        <v>128</v>
      </c>
    </row>
    <row r="137" spans="1:27" ht="15">
      <c r="A137" s="74">
        <f>IF(B137&lt;1,1000,(IF(AA137=B137,B137,(20100-SUM($AA$4:$AA$208))/(COUNTIF($AA$4:$AA$208,"T")))))</f>
        <v>129</v>
      </c>
      <c r="B137" s="63">
        <v>129</v>
      </c>
      <c r="C137" s="73"/>
      <c r="D137" s="37" t="str">
        <f>IF(C137&gt;0,CONCATENATE((VLOOKUP($C137,Inscription!$A$12:$G$211,3,FALSE)),"   ",(VLOOKUP($C137,Inscription!$A$12:$G$211,4,FALSE)))," ")</f>
        <v> </v>
      </c>
      <c r="E137" s="38"/>
      <c r="F137" s="42" t="str">
        <f>IF(C137&gt;0,(VLOOKUP($C137,Inscription!$A$12:$G$211,5,FALSE))," ")</f>
        <v> </v>
      </c>
      <c r="G137" s="7" t="str">
        <f>IF(C137&gt;0,(VLOOKUP($C137,Inscription!$A$12:$G$211,7,FALSE))," ")</f>
        <v> </v>
      </c>
      <c r="H137" s="42" t="str">
        <f>LEFT(IF(C137&gt;0,(VLOOKUP($C137,Inscription!$A$12:$G$211,6,FALSE))," "),8)</f>
        <v> </v>
      </c>
      <c r="I137" s="70">
        <f t="shared" si="33"/>
        <v>0</v>
      </c>
      <c r="J137" s="154" t="str">
        <f>IF(COUNTIF($F$4:$F137,$F137)&lt;2,$F137," ")</f>
        <v> </v>
      </c>
      <c r="K137" s="154">
        <f t="shared" si="20"/>
        <v>129</v>
      </c>
      <c r="L137" s="154">
        <f t="shared" si="21"/>
        <v>0</v>
      </c>
      <c r="M137" s="154" t="str">
        <f>IF(COUNTIF($F$4:$F137,$F137)&lt;3,$F137," ")</f>
        <v> </v>
      </c>
      <c r="N137" s="154">
        <f t="shared" si="22"/>
        <v>129</v>
      </c>
      <c r="O137" s="154">
        <f t="shared" si="23"/>
        <v>0</v>
      </c>
      <c r="P137" s="84">
        <f t="shared" si="24"/>
      </c>
      <c r="Q137" s="84">
        <f t="shared" si="25"/>
        <v>1000</v>
      </c>
      <c r="R137" s="84">
        <f t="shared" si="26"/>
        <v>1000</v>
      </c>
      <c r="S137" s="154" t="str">
        <f>IF(COUNTIF($F$4:$F137,J137)&lt;4,$F137," ")</f>
        <v> </v>
      </c>
      <c r="T137" s="154">
        <f t="shared" si="27"/>
        <v>129</v>
      </c>
      <c r="U137" s="154">
        <f t="shared" si="28"/>
        <v>0</v>
      </c>
      <c r="V137" s="84">
        <f t="shared" si="29"/>
      </c>
      <c r="W137" s="84">
        <f t="shared" si="30"/>
      </c>
      <c r="X137" s="154">
        <f t="shared" si="31"/>
      </c>
      <c r="Y137" s="154">
        <f t="shared" si="32"/>
      </c>
      <c r="Z137" s="53" t="str">
        <f>IF(COUNTIF($C$4:$C$208,C137)&gt;1,"X"," ")</f>
        <v> </v>
      </c>
      <c r="AA137" s="89">
        <f>IF(COUNTIF($B$4:$B$208,B137)&gt;1,"T",B137)</f>
        <v>129</v>
      </c>
    </row>
    <row r="138" spans="1:27" ht="15">
      <c r="A138" s="74">
        <f>IF(B138&lt;1,1000,(IF(AA138=B138,B138,(20100-SUM($AA$4:$AA$208))/(COUNTIF($AA$4:$AA$208,"T")))))</f>
        <v>130</v>
      </c>
      <c r="B138" s="63">
        <v>130</v>
      </c>
      <c r="C138" s="73"/>
      <c r="D138" s="37" t="str">
        <f>IF(C138&gt;0,CONCATENATE((VLOOKUP($C138,Inscription!$A$12:$G$211,3,FALSE)),"   ",(VLOOKUP($C138,Inscription!$A$12:$G$211,4,FALSE)))," ")</f>
        <v> </v>
      </c>
      <c r="E138" s="38"/>
      <c r="F138" s="42" t="str">
        <f>IF(C138&gt;0,(VLOOKUP($C138,Inscription!$A$12:$G$211,5,FALSE))," ")</f>
        <v> </v>
      </c>
      <c r="G138" s="7" t="str">
        <f>IF(C138&gt;0,(VLOOKUP($C138,Inscription!$A$12:$G$211,7,FALSE))," ")</f>
        <v> </v>
      </c>
      <c r="H138" s="42" t="str">
        <f>LEFT(IF(C138&gt;0,(VLOOKUP($C138,Inscription!$A$12:$G$211,6,FALSE))," "),8)</f>
        <v> </v>
      </c>
      <c r="I138" s="70">
        <f t="shared" si="33"/>
        <v>0</v>
      </c>
      <c r="J138" s="154" t="str">
        <f>IF(COUNTIF($F$4:$F138,$F138)&lt;2,$F138," ")</f>
        <v> </v>
      </c>
      <c r="K138" s="154">
        <f aca="true" t="shared" si="34" ref="K138:K201">IF(J138=F138,A138,"")</f>
        <v>130</v>
      </c>
      <c r="L138" s="154">
        <f aca="true" t="shared" si="35" ref="L138:L201">IF(J138=F138,I138,"")</f>
        <v>0</v>
      </c>
      <c r="M138" s="154" t="str">
        <f>IF(COUNTIF($F$4:$F138,$F138)&lt;3,$F138," ")</f>
        <v> </v>
      </c>
      <c r="N138" s="154">
        <f aca="true" t="shared" si="36" ref="N138:N201">IF(M138=$F138,$A138,"")</f>
        <v>130</v>
      </c>
      <c r="O138" s="154">
        <f aca="true" t="shared" si="37" ref="O138:O201">IF(M138=$F138,$I138,"")</f>
        <v>0</v>
      </c>
      <c r="P138" s="84">
        <f aca="true" t="shared" si="38" ref="P138:P201">IF(M138=J138,"",M138)</f>
      </c>
      <c r="Q138" s="84">
        <f aca="true" t="shared" si="39" ref="Q138:Q201">IF(P138=$F138,$A138,1000)</f>
        <v>1000</v>
      </c>
      <c r="R138" s="84">
        <f aca="true" t="shared" si="40" ref="R138:R201">IF(P138=$F138,$I138,1000)</f>
        <v>1000</v>
      </c>
      <c r="S138" s="154" t="str">
        <f>IF(COUNTIF($F$4:$F138,J138)&lt;4,$F138," ")</f>
        <v> </v>
      </c>
      <c r="T138" s="154">
        <f aca="true" t="shared" si="41" ref="T138:T201">IF(S138=$F138,$A138,"")</f>
        <v>130</v>
      </c>
      <c r="U138" s="154">
        <f aca="true" t="shared" si="42" ref="U138:U201">IF(S138=$F138,$I138,"")</f>
        <v>0</v>
      </c>
      <c r="V138" s="84">
        <f aca="true" t="shared" si="43" ref="V138:V201">IF(S138=J138,"",S138)</f>
      </c>
      <c r="W138" s="84">
        <f aca="true" t="shared" si="44" ref="W138:W201">IF(V138=P138,"",S138)</f>
      </c>
      <c r="X138" s="154">
        <f aca="true" t="shared" si="45" ref="X138:X201">IF(W138=$F138,$A138,"")</f>
      </c>
      <c r="Y138" s="154">
        <f aca="true" t="shared" si="46" ref="Y138:Y201">IF(W138=$F138,$I138,"")</f>
      </c>
      <c r="Z138" s="53" t="str">
        <f>IF(COUNTIF($C$4:$C$208,C138)&gt;1,"X"," ")</f>
        <v> </v>
      </c>
      <c r="AA138" s="89">
        <f>IF(COUNTIF($B$4:$B$208,B138)&gt;1,"T",B138)</f>
        <v>130</v>
      </c>
    </row>
    <row r="139" spans="1:27" ht="15">
      <c r="A139" s="74">
        <f>IF(B139&lt;1,1000,(IF(AA139=B139,B139,(20100-SUM($AA$4:$AA$208))/(COUNTIF($AA$4:$AA$208,"T")))))</f>
        <v>131</v>
      </c>
      <c r="B139" s="63">
        <v>131</v>
      </c>
      <c r="C139" s="73"/>
      <c r="D139" s="37" t="str">
        <f>IF(C139&gt;0,CONCATENATE((VLOOKUP($C139,Inscription!$A$12:$G$211,3,FALSE)),"   ",(VLOOKUP($C139,Inscription!$A$12:$G$211,4,FALSE)))," ")</f>
        <v> </v>
      </c>
      <c r="E139" s="38"/>
      <c r="F139" s="42" t="str">
        <f>IF(C139&gt;0,(VLOOKUP($C139,Inscription!$A$12:$G$211,5,FALSE))," ")</f>
        <v> </v>
      </c>
      <c r="G139" s="7" t="str">
        <f>IF(C139&gt;0,(VLOOKUP($C139,Inscription!$A$12:$G$211,7,FALSE))," ")</f>
        <v> </v>
      </c>
      <c r="H139" s="42" t="str">
        <f>LEFT(IF(C139&gt;0,(VLOOKUP($C139,Inscription!$A$12:$G$211,6,FALSE))," "),8)</f>
        <v> </v>
      </c>
      <c r="I139" s="70">
        <f aca="true" t="shared" si="47" ref="I139:I197">I138</f>
        <v>0</v>
      </c>
      <c r="J139" s="154" t="str">
        <f>IF(COUNTIF($F$4:$F139,$F139)&lt;2,$F139," ")</f>
        <v> </v>
      </c>
      <c r="K139" s="154">
        <f t="shared" si="34"/>
        <v>131</v>
      </c>
      <c r="L139" s="154">
        <f t="shared" si="35"/>
        <v>0</v>
      </c>
      <c r="M139" s="154" t="str">
        <f>IF(COUNTIF($F$4:$F139,$F139)&lt;3,$F139," ")</f>
        <v> </v>
      </c>
      <c r="N139" s="154">
        <f t="shared" si="36"/>
        <v>131</v>
      </c>
      <c r="O139" s="154">
        <f t="shared" si="37"/>
        <v>0</v>
      </c>
      <c r="P139" s="84">
        <f t="shared" si="38"/>
      </c>
      <c r="Q139" s="84">
        <f t="shared" si="39"/>
        <v>1000</v>
      </c>
      <c r="R139" s="84">
        <f t="shared" si="40"/>
        <v>1000</v>
      </c>
      <c r="S139" s="154" t="str">
        <f>IF(COUNTIF($F$4:$F139,J139)&lt;4,$F139," ")</f>
        <v> </v>
      </c>
      <c r="T139" s="154">
        <f t="shared" si="41"/>
        <v>131</v>
      </c>
      <c r="U139" s="154">
        <f t="shared" si="42"/>
        <v>0</v>
      </c>
      <c r="V139" s="84">
        <f t="shared" si="43"/>
      </c>
      <c r="W139" s="84">
        <f t="shared" si="44"/>
      </c>
      <c r="X139" s="154">
        <f t="shared" si="45"/>
      </c>
      <c r="Y139" s="154">
        <f t="shared" si="46"/>
      </c>
      <c r="Z139" s="53" t="str">
        <f>IF(COUNTIF($C$4:$C$208,C139)&gt;1,"X"," ")</f>
        <v> </v>
      </c>
      <c r="AA139" s="89">
        <f>IF(COUNTIF($B$4:$B$208,B139)&gt;1,"T",B139)</f>
        <v>131</v>
      </c>
    </row>
    <row r="140" spans="1:27" ht="15">
      <c r="A140" s="74">
        <f>IF(B140&lt;1,1000,(IF(AA140=B140,B140,(20100-SUM($AA$4:$AA$208))/(COUNTIF($AA$4:$AA$208,"T")))))</f>
        <v>132</v>
      </c>
      <c r="B140" s="63">
        <v>132</v>
      </c>
      <c r="C140" s="73"/>
      <c r="D140" s="37" t="str">
        <f>IF(C140&gt;0,CONCATENATE((VLOOKUP($C140,Inscription!$A$12:$G$211,3,FALSE)),"   ",(VLOOKUP($C140,Inscription!$A$12:$G$211,4,FALSE)))," ")</f>
        <v> </v>
      </c>
      <c r="E140" s="38"/>
      <c r="F140" s="42" t="str">
        <f>IF(C140&gt;0,(VLOOKUP($C140,Inscription!$A$12:$G$211,5,FALSE))," ")</f>
        <v> </v>
      </c>
      <c r="G140" s="7" t="str">
        <f>IF(C140&gt;0,(VLOOKUP($C140,Inscription!$A$12:$G$211,7,FALSE))," ")</f>
        <v> </v>
      </c>
      <c r="H140" s="42" t="str">
        <f>LEFT(IF(C140&gt;0,(VLOOKUP($C140,Inscription!$A$12:$G$211,6,FALSE))," "),8)</f>
        <v> </v>
      </c>
      <c r="I140" s="70">
        <f t="shared" si="47"/>
        <v>0</v>
      </c>
      <c r="J140" s="154" t="str">
        <f>IF(COUNTIF($F$4:$F140,$F140)&lt;2,$F140," ")</f>
        <v> </v>
      </c>
      <c r="K140" s="154">
        <f t="shared" si="34"/>
        <v>132</v>
      </c>
      <c r="L140" s="154">
        <f t="shared" si="35"/>
        <v>0</v>
      </c>
      <c r="M140" s="154" t="str">
        <f>IF(COUNTIF($F$4:$F140,$F140)&lt;3,$F140," ")</f>
        <v> </v>
      </c>
      <c r="N140" s="154">
        <f t="shared" si="36"/>
        <v>132</v>
      </c>
      <c r="O140" s="154">
        <f t="shared" si="37"/>
        <v>0</v>
      </c>
      <c r="P140" s="84">
        <f t="shared" si="38"/>
      </c>
      <c r="Q140" s="84">
        <f t="shared" si="39"/>
        <v>1000</v>
      </c>
      <c r="R140" s="84">
        <f t="shared" si="40"/>
        <v>1000</v>
      </c>
      <c r="S140" s="154" t="str">
        <f>IF(COUNTIF($F$4:$F140,J140)&lt;4,$F140," ")</f>
        <v> </v>
      </c>
      <c r="T140" s="154">
        <f t="shared" si="41"/>
        <v>132</v>
      </c>
      <c r="U140" s="154">
        <f t="shared" si="42"/>
        <v>0</v>
      </c>
      <c r="V140" s="84">
        <f t="shared" si="43"/>
      </c>
      <c r="W140" s="84">
        <f t="shared" si="44"/>
      </c>
      <c r="X140" s="154">
        <f t="shared" si="45"/>
      </c>
      <c r="Y140" s="154">
        <f t="shared" si="46"/>
      </c>
      <c r="Z140" s="53" t="str">
        <f>IF(COUNTIF($C$4:$C$208,C140)&gt;1,"X"," ")</f>
        <v> </v>
      </c>
      <c r="AA140" s="89">
        <f>IF(COUNTIF($B$4:$B$208,B140)&gt;1,"T",B140)</f>
        <v>132</v>
      </c>
    </row>
    <row r="141" spans="1:27" ht="15">
      <c r="A141" s="74">
        <f>IF(B141&lt;1,1000,(IF(AA141=B141,B141,(20100-SUM($AA$4:$AA$208))/(COUNTIF($AA$4:$AA$208,"T")))))</f>
        <v>133</v>
      </c>
      <c r="B141" s="63">
        <v>133</v>
      </c>
      <c r="C141" s="73"/>
      <c r="D141" s="37" t="str">
        <f>IF(C141&gt;0,CONCATENATE((VLOOKUP($C141,Inscription!$A$12:$G$211,3,FALSE)),"   ",(VLOOKUP($C141,Inscription!$A$12:$G$211,4,FALSE)))," ")</f>
        <v> </v>
      </c>
      <c r="E141" s="38"/>
      <c r="F141" s="42" t="str">
        <f>IF(C141&gt;0,(VLOOKUP($C141,Inscription!$A$12:$G$211,5,FALSE))," ")</f>
        <v> </v>
      </c>
      <c r="G141" s="7" t="str">
        <f>IF(C141&gt;0,(VLOOKUP($C141,Inscription!$A$12:$G$211,7,FALSE))," ")</f>
        <v> </v>
      </c>
      <c r="H141" s="42" t="str">
        <f>LEFT(IF(C141&gt;0,(VLOOKUP($C141,Inscription!$A$12:$G$211,6,FALSE))," "),8)</f>
        <v> </v>
      </c>
      <c r="I141" s="70">
        <f t="shared" si="47"/>
        <v>0</v>
      </c>
      <c r="J141" s="154" t="str">
        <f>IF(COUNTIF($F$4:$F141,$F141)&lt;2,$F141," ")</f>
        <v> </v>
      </c>
      <c r="K141" s="154">
        <f t="shared" si="34"/>
        <v>133</v>
      </c>
      <c r="L141" s="154">
        <f t="shared" si="35"/>
        <v>0</v>
      </c>
      <c r="M141" s="154" t="str">
        <f>IF(COUNTIF($F$4:$F141,$F141)&lt;3,$F141," ")</f>
        <v> </v>
      </c>
      <c r="N141" s="154">
        <f t="shared" si="36"/>
        <v>133</v>
      </c>
      <c r="O141" s="154">
        <f t="shared" si="37"/>
        <v>0</v>
      </c>
      <c r="P141" s="84">
        <f t="shared" si="38"/>
      </c>
      <c r="Q141" s="84">
        <f t="shared" si="39"/>
        <v>1000</v>
      </c>
      <c r="R141" s="84">
        <f t="shared" si="40"/>
        <v>1000</v>
      </c>
      <c r="S141" s="154" t="str">
        <f>IF(COUNTIF($F$4:$F141,J141)&lt;4,$F141," ")</f>
        <v> </v>
      </c>
      <c r="T141" s="154">
        <f t="shared" si="41"/>
        <v>133</v>
      </c>
      <c r="U141" s="154">
        <f t="shared" si="42"/>
        <v>0</v>
      </c>
      <c r="V141" s="84">
        <f t="shared" si="43"/>
      </c>
      <c r="W141" s="84">
        <f t="shared" si="44"/>
      </c>
      <c r="X141" s="154">
        <f t="shared" si="45"/>
      </c>
      <c r="Y141" s="154">
        <f t="shared" si="46"/>
      </c>
      <c r="Z141" s="53" t="str">
        <f>IF(COUNTIF($C$4:$C$208,C141)&gt;1,"X"," ")</f>
        <v> </v>
      </c>
      <c r="AA141" s="89">
        <f>IF(COUNTIF($B$4:$B$208,B141)&gt;1,"T",B141)</f>
        <v>133</v>
      </c>
    </row>
    <row r="142" spans="1:27" ht="15">
      <c r="A142" s="74">
        <f>IF(B142&lt;1,1000,(IF(AA142=B142,B142,(20100-SUM($AA$4:$AA$208))/(COUNTIF($AA$4:$AA$208,"T")))))</f>
        <v>134</v>
      </c>
      <c r="B142" s="63">
        <v>134</v>
      </c>
      <c r="C142" s="73"/>
      <c r="D142" s="37" t="str">
        <f>IF(C142&gt;0,CONCATENATE((VLOOKUP($C142,Inscription!$A$12:$G$211,3,FALSE)),"   ",(VLOOKUP($C142,Inscription!$A$12:$G$211,4,FALSE)))," ")</f>
        <v> </v>
      </c>
      <c r="E142" s="38"/>
      <c r="F142" s="42" t="str">
        <f>IF(C142&gt;0,(VLOOKUP($C142,Inscription!$A$12:$G$211,5,FALSE))," ")</f>
        <v> </v>
      </c>
      <c r="G142" s="7" t="str">
        <f>IF(C142&gt;0,(VLOOKUP($C142,Inscription!$A$12:$G$211,7,FALSE))," ")</f>
        <v> </v>
      </c>
      <c r="H142" s="42" t="str">
        <f>LEFT(IF(C142&gt;0,(VLOOKUP($C142,Inscription!$A$12:$G$211,6,FALSE))," "),8)</f>
        <v> </v>
      </c>
      <c r="I142" s="70">
        <f t="shared" si="47"/>
        <v>0</v>
      </c>
      <c r="J142" s="154" t="str">
        <f>IF(COUNTIF($F$4:$F142,$F142)&lt;2,$F142," ")</f>
        <v> </v>
      </c>
      <c r="K142" s="154">
        <f t="shared" si="34"/>
        <v>134</v>
      </c>
      <c r="L142" s="154">
        <f t="shared" si="35"/>
        <v>0</v>
      </c>
      <c r="M142" s="154" t="str">
        <f>IF(COUNTIF($F$4:$F142,$F142)&lt;3,$F142," ")</f>
        <v> </v>
      </c>
      <c r="N142" s="154">
        <f t="shared" si="36"/>
        <v>134</v>
      </c>
      <c r="O142" s="154">
        <f t="shared" si="37"/>
        <v>0</v>
      </c>
      <c r="P142" s="84">
        <f t="shared" si="38"/>
      </c>
      <c r="Q142" s="84">
        <f t="shared" si="39"/>
        <v>1000</v>
      </c>
      <c r="R142" s="84">
        <f t="shared" si="40"/>
        <v>1000</v>
      </c>
      <c r="S142" s="154" t="str">
        <f>IF(COUNTIF($F$4:$F142,J142)&lt;4,$F142," ")</f>
        <v> </v>
      </c>
      <c r="T142" s="154">
        <f t="shared" si="41"/>
        <v>134</v>
      </c>
      <c r="U142" s="154">
        <f t="shared" si="42"/>
        <v>0</v>
      </c>
      <c r="V142" s="84">
        <f t="shared" si="43"/>
      </c>
      <c r="W142" s="84">
        <f t="shared" si="44"/>
      </c>
      <c r="X142" s="154">
        <f t="shared" si="45"/>
      </c>
      <c r="Y142" s="154">
        <f t="shared" si="46"/>
      </c>
      <c r="Z142" s="53" t="str">
        <f>IF(COUNTIF($C$4:$C$208,C142)&gt;1,"X"," ")</f>
        <v> </v>
      </c>
      <c r="AA142" s="89">
        <f>IF(COUNTIF($B$4:$B$208,B142)&gt;1,"T",B142)</f>
        <v>134</v>
      </c>
    </row>
    <row r="143" spans="1:27" ht="15">
      <c r="A143" s="74">
        <f>IF(B143&lt;1,1000,(IF(AA143=B143,B143,(20100-SUM($AA$4:$AA$208))/(COUNTIF($AA$4:$AA$208,"T")))))</f>
        <v>135</v>
      </c>
      <c r="B143" s="63">
        <v>135</v>
      </c>
      <c r="C143" s="73"/>
      <c r="D143" s="37" t="str">
        <f>IF(C143&gt;0,CONCATENATE((VLOOKUP($C143,Inscription!$A$12:$G$211,3,FALSE)),"   ",(VLOOKUP($C143,Inscription!$A$12:$G$211,4,FALSE)))," ")</f>
        <v> </v>
      </c>
      <c r="E143" s="38"/>
      <c r="F143" s="42" t="str">
        <f>IF(C143&gt;0,(VLOOKUP($C143,Inscription!$A$12:$G$211,5,FALSE))," ")</f>
        <v> </v>
      </c>
      <c r="G143" s="7" t="str">
        <f>IF(C143&gt;0,(VLOOKUP($C143,Inscription!$A$12:$G$211,7,FALSE))," ")</f>
        <v> </v>
      </c>
      <c r="H143" s="42" t="str">
        <f>LEFT(IF(C143&gt;0,(VLOOKUP($C143,Inscription!$A$12:$G$211,6,FALSE))," "),8)</f>
        <v> </v>
      </c>
      <c r="I143" s="70">
        <f t="shared" si="47"/>
        <v>0</v>
      </c>
      <c r="J143" s="154" t="str">
        <f>IF(COUNTIF($F$4:$F143,$F143)&lt;2,$F143," ")</f>
        <v> </v>
      </c>
      <c r="K143" s="154">
        <f t="shared" si="34"/>
        <v>135</v>
      </c>
      <c r="L143" s="154">
        <f t="shared" si="35"/>
        <v>0</v>
      </c>
      <c r="M143" s="154" t="str">
        <f>IF(COUNTIF($F$4:$F143,$F143)&lt;3,$F143," ")</f>
        <v> </v>
      </c>
      <c r="N143" s="154">
        <f t="shared" si="36"/>
        <v>135</v>
      </c>
      <c r="O143" s="154">
        <f t="shared" si="37"/>
        <v>0</v>
      </c>
      <c r="P143" s="84">
        <f t="shared" si="38"/>
      </c>
      <c r="Q143" s="84">
        <f t="shared" si="39"/>
        <v>1000</v>
      </c>
      <c r="R143" s="84">
        <f t="shared" si="40"/>
        <v>1000</v>
      </c>
      <c r="S143" s="154" t="str">
        <f>IF(COUNTIF($F$4:$F143,J143)&lt;4,$F143," ")</f>
        <v> </v>
      </c>
      <c r="T143" s="154">
        <f t="shared" si="41"/>
        <v>135</v>
      </c>
      <c r="U143" s="154">
        <f t="shared" si="42"/>
        <v>0</v>
      </c>
      <c r="V143" s="84">
        <f t="shared" si="43"/>
      </c>
      <c r="W143" s="84">
        <f t="shared" si="44"/>
      </c>
      <c r="X143" s="154">
        <f t="shared" si="45"/>
      </c>
      <c r="Y143" s="154">
        <f t="shared" si="46"/>
      </c>
      <c r="Z143" s="53" t="str">
        <f>IF(COUNTIF($C$4:$C$208,C143)&gt;1,"X"," ")</f>
        <v> </v>
      </c>
      <c r="AA143" s="89">
        <f>IF(COUNTIF($B$4:$B$208,B143)&gt;1,"T",B143)</f>
        <v>135</v>
      </c>
    </row>
    <row r="144" spans="1:27" ht="15">
      <c r="A144" s="74">
        <f>IF(B144&lt;1,1000,(IF(AA144=B144,B144,(20100-SUM($AA$4:$AA$208))/(COUNTIF($AA$4:$AA$208,"T")))))</f>
        <v>136</v>
      </c>
      <c r="B144" s="63">
        <v>136</v>
      </c>
      <c r="C144" s="73"/>
      <c r="D144" s="37" t="str">
        <f>IF(C144&gt;0,CONCATENATE((VLOOKUP($C144,Inscription!$A$12:$G$211,3,FALSE)),"   ",(VLOOKUP($C144,Inscription!$A$12:$G$211,4,FALSE)))," ")</f>
        <v> </v>
      </c>
      <c r="E144" s="38"/>
      <c r="F144" s="42" t="str">
        <f>IF(C144&gt;0,(VLOOKUP($C144,Inscription!$A$12:$G$211,5,FALSE))," ")</f>
        <v> </v>
      </c>
      <c r="G144" s="7" t="str">
        <f>IF(C144&gt;0,(VLOOKUP($C144,Inscription!$A$12:$G$211,7,FALSE))," ")</f>
        <v> </v>
      </c>
      <c r="H144" s="42" t="str">
        <f>LEFT(IF(C144&gt;0,(VLOOKUP($C144,Inscription!$A$12:$G$211,6,FALSE))," "),8)</f>
        <v> </v>
      </c>
      <c r="I144" s="70">
        <f t="shared" si="47"/>
        <v>0</v>
      </c>
      <c r="J144" s="154" t="str">
        <f>IF(COUNTIF($F$4:$F144,$F144)&lt;2,$F144," ")</f>
        <v> </v>
      </c>
      <c r="K144" s="154">
        <f t="shared" si="34"/>
        <v>136</v>
      </c>
      <c r="L144" s="154">
        <f t="shared" si="35"/>
        <v>0</v>
      </c>
      <c r="M144" s="154" t="str">
        <f>IF(COUNTIF($F$4:$F144,$F144)&lt;3,$F144," ")</f>
        <v> </v>
      </c>
      <c r="N144" s="154">
        <f t="shared" si="36"/>
        <v>136</v>
      </c>
      <c r="O144" s="154">
        <f t="shared" si="37"/>
        <v>0</v>
      </c>
      <c r="P144" s="84">
        <f t="shared" si="38"/>
      </c>
      <c r="Q144" s="84">
        <f t="shared" si="39"/>
        <v>1000</v>
      </c>
      <c r="R144" s="84">
        <f t="shared" si="40"/>
        <v>1000</v>
      </c>
      <c r="S144" s="154" t="str">
        <f>IF(COUNTIF($F$4:$F144,J144)&lt;4,$F144," ")</f>
        <v> </v>
      </c>
      <c r="T144" s="154">
        <f t="shared" si="41"/>
        <v>136</v>
      </c>
      <c r="U144" s="154">
        <f t="shared" si="42"/>
        <v>0</v>
      </c>
      <c r="V144" s="84">
        <f t="shared" si="43"/>
      </c>
      <c r="W144" s="84">
        <f t="shared" si="44"/>
      </c>
      <c r="X144" s="154">
        <f t="shared" si="45"/>
      </c>
      <c r="Y144" s="154">
        <f t="shared" si="46"/>
      </c>
      <c r="Z144" s="53" t="str">
        <f>IF(COUNTIF($C$4:$C$208,C144)&gt;1,"X"," ")</f>
        <v> </v>
      </c>
      <c r="AA144" s="89">
        <f>IF(COUNTIF($B$4:$B$208,B144)&gt;1,"T",B144)</f>
        <v>136</v>
      </c>
    </row>
    <row r="145" spans="1:27" ht="15">
      <c r="A145" s="74">
        <f>IF(B145&lt;1,1000,(IF(AA145=B145,B145,(20100-SUM($AA$4:$AA$208))/(COUNTIF($AA$4:$AA$208,"T")))))</f>
        <v>137</v>
      </c>
      <c r="B145" s="63">
        <v>137</v>
      </c>
      <c r="C145" s="73"/>
      <c r="D145" s="37" t="str">
        <f>IF(C145&gt;0,CONCATENATE((VLOOKUP($C145,Inscription!$A$12:$G$211,3,FALSE)),"   ",(VLOOKUP($C145,Inscription!$A$12:$G$211,4,FALSE)))," ")</f>
        <v> </v>
      </c>
      <c r="E145" s="38"/>
      <c r="F145" s="42" t="str">
        <f>IF(C145&gt;0,(VLOOKUP($C145,Inscription!$A$12:$G$211,5,FALSE))," ")</f>
        <v> </v>
      </c>
      <c r="G145" s="7" t="str">
        <f>IF(C145&gt;0,(VLOOKUP($C145,Inscription!$A$12:$G$211,7,FALSE))," ")</f>
        <v> </v>
      </c>
      <c r="H145" s="42" t="str">
        <f>LEFT(IF(C145&gt;0,(VLOOKUP($C145,Inscription!$A$12:$G$211,6,FALSE))," "),8)</f>
        <v> </v>
      </c>
      <c r="I145" s="70">
        <f t="shared" si="47"/>
        <v>0</v>
      </c>
      <c r="J145" s="154" t="str">
        <f>IF(COUNTIF($F$4:$F145,$F145)&lt;2,$F145," ")</f>
        <v> </v>
      </c>
      <c r="K145" s="154">
        <f t="shared" si="34"/>
        <v>137</v>
      </c>
      <c r="L145" s="154">
        <f t="shared" si="35"/>
        <v>0</v>
      </c>
      <c r="M145" s="154" t="str">
        <f>IF(COUNTIF($F$4:$F145,$F145)&lt;3,$F145," ")</f>
        <v> </v>
      </c>
      <c r="N145" s="154">
        <f t="shared" si="36"/>
        <v>137</v>
      </c>
      <c r="O145" s="154">
        <f t="shared" si="37"/>
        <v>0</v>
      </c>
      <c r="P145" s="84">
        <f t="shared" si="38"/>
      </c>
      <c r="Q145" s="84">
        <f t="shared" si="39"/>
        <v>1000</v>
      </c>
      <c r="R145" s="84">
        <f t="shared" si="40"/>
        <v>1000</v>
      </c>
      <c r="S145" s="154" t="str">
        <f>IF(COUNTIF($F$4:$F145,J145)&lt;4,$F145," ")</f>
        <v> </v>
      </c>
      <c r="T145" s="154">
        <f t="shared" si="41"/>
        <v>137</v>
      </c>
      <c r="U145" s="154">
        <f t="shared" si="42"/>
        <v>0</v>
      </c>
      <c r="V145" s="84">
        <f t="shared" si="43"/>
      </c>
      <c r="W145" s="84">
        <f t="shared" si="44"/>
      </c>
      <c r="X145" s="154">
        <f t="shared" si="45"/>
      </c>
      <c r="Y145" s="154">
        <f t="shared" si="46"/>
      </c>
      <c r="Z145" s="53" t="str">
        <f>IF(COUNTIF($C$4:$C$208,C145)&gt;1,"X"," ")</f>
        <v> </v>
      </c>
      <c r="AA145" s="89">
        <f>IF(COUNTIF($B$4:$B$208,B145)&gt;1,"T",B145)</f>
        <v>137</v>
      </c>
    </row>
    <row r="146" spans="1:27" ht="15">
      <c r="A146" s="74">
        <f>IF(B146&lt;1,1000,(IF(AA146=B146,B146,(20100-SUM($AA$4:$AA$208))/(COUNTIF($AA$4:$AA$208,"T")))))</f>
        <v>138</v>
      </c>
      <c r="B146" s="63">
        <v>138</v>
      </c>
      <c r="C146" s="73"/>
      <c r="D146" s="37" t="str">
        <f>IF(C146&gt;0,CONCATENATE((VLOOKUP($C146,Inscription!$A$12:$G$211,3,FALSE)),"   ",(VLOOKUP($C146,Inscription!$A$12:$G$211,4,FALSE)))," ")</f>
        <v> </v>
      </c>
      <c r="E146" s="38"/>
      <c r="F146" s="42" t="str">
        <f>IF(C146&gt;0,(VLOOKUP($C146,Inscription!$A$12:$G$211,5,FALSE))," ")</f>
        <v> </v>
      </c>
      <c r="G146" s="7" t="str">
        <f>IF(C146&gt;0,(VLOOKUP($C146,Inscription!$A$12:$G$211,7,FALSE))," ")</f>
        <v> </v>
      </c>
      <c r="H146" s="42" t="str">
        <f>LEFT(IF(C146&gt;0,(VLOOKUP($C146,Inscription!$A$12:$G$211,6,FALSE))," "),8)</f>
        <v> </v>
      </c>
      <c r="I146" s="70">
        <f t="shared" si="47"/>
        <v>0</v>
      </c>
      <c r="J146" s="154" t="str">
        <f>IF(COUNTIF($F$4:$F146,$F146)&lt;2,$F146," ")</f>
        <v> </v>
      </c>
      <c r="K146" s="154">
        <f t="shared" si="34"/>
        <v>138</v>
      </c>
      <c r="L146" s="154">
        <f t="shared" si="35"/>
        <v>0</v>
      </c>
      <c r="M146" s="154" t="str">
        <f>IF(COUNTIF($F$4:$F146,$F146)&lt;3,$F146," ")</f>
        <v> </v>
      </c>
      <c r="N146" s="154">
        <f t="shared" si="36"/>
        <v>138</v>
      </c>
      <c r="O146" s="154">
        <f t="shared" si="37"/>
        <v>0</v>
      </c>
      <c r="P146" s="84">
        <f t="shared" si="38"/>
      </c>
      <c r="Q146" s="84">
        <f t="shared" si="39"/>
        <v>1000</v>
      </c>
      <c r="R146" s="84">
        <f t="shared" si="40"/>
        <v>1000</v>
      </c>
      <c r="S146" s="154" t="str">
        <f>IF(COUNTIF($F$4:$F146,J146)&lt;4,$F146," ")</f>
        <v> </v>
      </c>
      <c r="T146" s="154">
        <f t="shared" si="41"/>
        <v>138</v>
      </c>
      <c r="U146" s="154">
        <f t="shared" si="42"/>
        <v>0</v>
      </c>
      <c r="V146" s="84">
        <f t="shared" si="43"/>
      </c>
      <c r="W146" s="84">
        <f t="shared" si="44"/>
      </c>
      <c r="X146" s="154">
        <f t="shared" si="45"/>
      </c>
      <c r="Y146" s="154">
        <f t="shared" si="46"/>
      </c>
      <c r="Z146" s="53" t="str">
        <f>IF(COUNTIF($C$4:$C$208,C146)&gt;1,"X"," ")</f>
        <v> </v>
      </c>
      <c r="AA146" s="89">
        <f>IF(COUNTIF($B$4:$B$208,B146)&gt;1,"T",B146)</f>
        <v>138</v>
      </c>
    </row>
    <row r="147" spans="1:27" ht="15">
      <c r="A147" s="74">
        <f>IF(B147&lt;1,1000,(IF(AA147=B147,B147,(20100-SUM($AA$4:$AA$208))/(COUNTIF($AA$4:$AA$208,"T")))))</f>
        <v>139</v>
      </c>
      <c r="B147" s="63">
        <v>139</v>
      </c>
      <c r="C147" s="73"/>
      <c r="D147" s="37" t="str">
        <f>IF(C147&gt;0,CONCATENATE((VLOOKUP($C147,Inscription!$A$12:$G$211,3,FALSE)),"   ",(VLOOKUP($C147,Inscription!$A$12:$G$211,4,FALSE)))," ")</f>
        <v> </v>
      </c>
      <c r="E147" s="38"/>
      <c r="F147" s="42" t="str">
        <f>IF(C147&gt;0,(VLOOKUP($C147,Inscription!$A$12:$G$211,5,FALSE))," ")</f>
        <v> </v>
      </c>
      <c r="G147" s="7" t="str">
        <f>IF(C147&gt;0,(VLOOKUP($C147,Inscription!$A$12:$G$211,7,FALSE))," ")</f>
        <v> </v>
      </c>
      <c r="H147" s="42" t="str">
        <f>LEFT(IF(C147&gt;0,(VLOOKUP($C147,Inscription!$A$12:$G$211,6,FALSE))," "),8)</f>
        <v> </v>
      </c>
      <c r="I147" s="70">
        <f t="shared" si="47"/>
        <v>0</v>
      </c>
      <c r="J147" s="154" t="str">
        <f>IF(COUNTIF($F$4:$F147,$F147)&lt;2,$F147," ")</f>
        <v> </v>
      </c>
      <c r="K147" s="154">
        <f t="shared" si="34"/>
        <v>139</v>
      </c>
      <c r="L147" s="154">
        <f t="shared" si="35"/>
        <v>0</v>
      </c>
      <c r="M147" s="154" t="str">
        <f>IF(COUNTIF($F$4:$F147,$F147)&lt;3,$F147," ")</f>
        <v> </v>
      </c>
      <c r="N147" s="154">
        <f t="shared" si="36"/>
        <v>139</v>
      </c>
      <c r="O147" s="154">
        <f t="shared" si="37"/>
        <v>0</v>
      </c>
      <c r="P147" s="84">
        <f t="shared" si="38"/>
      </c>
      <c r="Q147" s="84">
        <f t="shared" si="39"/>
        <v>1000</v>
      </c>
      <c r="R147" s="84">
        <f t="shared" si="40"/>
        <v>1000</v>
      </c>
      <c r="S147" s="154" t="str">
        <f>IF(COUNTIF($F$4:$F147,J147)&lt;4,$F147," ")</f>
        <v> </v>
      </c>
      <c r="T147" s="154">
        <f t="shared" si="41"/>
        <v>139</v>
      </c>
      <c r="U147" s="154">
        <f t="shared" si="42"/>
        <v>0</v>
      </c>
      <c r="V147" s="84">
        <f t="shared" si="43"/>
      </c>
      <c r="W147" s="84">
        <f t="shared" si="44"/>
      </c>
      <c r="X147" s="154">
        <f t="shared" si="45"/>
      </c>
      <c r="Y147" s="154">
        <f t="shared" si="46"/>
      </c>
      <c r="Z147" s="53" t="str">
        <f>IF(COUNTIF($C$4:$C$208,C147)&gt;1,"X"," ")</f>
        <v> </v>
      </c>
      <c r="AA147" s="89">
        <f>IF(COUNTIF($B$4:$B$208,B147)&gt;1,"T",B147)</f>
        <v>139</v>
      </c>
    </row>
    <row r="148" spans="1:27" ht="15">
      <c r="A148" s="74">
        <f>IF(B148&lt;1,1000,(IF(AA148=B148,B148,(20100-SUM($AA$4:$AA$208))/(COUNTIF($AA$4:$AA$208,"T")))))</f>
        <v>140</v>
      </c>
      <c r="B148" s="63">
        <v>140</v>
      </c>
      <c r="C148" s="73"/>
      <c r="D148" s="37" t="str">
        <f>IF(C148&gt;0,CONCATENATE((VLOOKUP($C148,Inscription!$A$12:$G$211,3,FALSE)),"   ",(VLOOKUP($C148,Inscription!$A$12:$G$211,4,FALSE)))," ")</f>
        <v> </v>
      </c>
      <c r="E148" s="38"/>
      <c r="F148" s="42" t="str">
        <f>IF(C148&gt;0,(VLOOKUP($C148,Inscription!$A$12:$G$211,5,FALSE))," ")</f>
        <v> </v>
      </c>
      <c r="G148" s="7" t="str">
        <f>IF(C148&gt;0,(VLOOKUP($C148,Inscription!$A$12:$G$211,7,FALSE))," ")</f>
        <v> </v>
      </c>
      <c r="H148" s="42" t="str">
        <f>LEFT(IF(C148&gt;0,(VLOOKUP($C148,Inscription!$A$12:$G$211,6,FALSE))," "),8)</f>
        <v> </v>
      </c>
      <c r="I148" s="70">
        <f t="shared" si="47"/>
        <v>0</v>
      </c>
      <c r="J148" s="154" t="str">
        <f>IF(COUNTIF($F$4:$F148,$F148)&lt;2,$F148," ")</f>
        <v> </v>
      </c>
      <c r="K148" s="154">
        <f t="shared" si="34"/>
        <v>140</v>
      </c>
      <c r="L148" s="154">
        <f t="shared" si="35"/>
        <v>0</v>
      </c>
      <c r="M148" s="154" t="str">
        <f>IF(COUNTIF($F$4:$F148,$F148)&lt;3,$F148," ")</f>
        <v> </v>
      </c>
      <c r="N148" s="154">
        <f t="shared" si="36"/>
        <v>140</v>
      </c>
      <c r="O148" s="154">
        <f t="shared" si="37"/>
        <v>0</v>
      </c>
      <c r="P148" s="84">
        <f t="shared" si="38"/>
      </c>
      <c r="Q148" s="84">
        <f t="shared" si="39"/>
        <v>1000</v>
      </c>
      <c r="R148" s="84">
        <f t="shared" si="40"/>
        <v>1000</v>
      </c>
      <c r="S148" s="154" t="str">
        <f>IF(COUNTIF($F$4:$F148,J148)&lt;4,$F148," ")</f>
        <v> </v>
      </c>
      <c r="T148" s="154">
        <f t="shared" si="41"/>
        <v>140</v>
      </c>
      <c r="U148" s="154">
        <f t="shared" si="42"/>
        <v>0</v>
      </c>
      <c r="V148" s="84">
        <f t="shared" si="43"/>
      </c>
      <c r="W148" s="84">
        <f t="shared" si="44"/>
      </c>
      <c r="X148" s="154">
        <f t="shared" si="45"/>
      </c>
      <c r="Y148" s="154">
        <f t="shared" si="46"/>
      </c>
      <c r="Z148" s="53" t="str">
        <f>IF(COUNTIF($C$4:$C$208,C148)&gt;1,"X"," ")</f>
        <v> </v>
      </c>
      <c r="AA148" s="89">
        <f>IF(COUNTIF($B$4:$B$208,B148)&gt;1,"T",B148)</f>
        <v>140</v>
      </c>
    </row>
    <row r="149" spans="1:27" ht="15">
      <c r="A149" s="74">
        <f>IF(B149&lt;1,1000,(IF(AA149=B149,B149,(20100-SUM($AA$4:$AA$208))/(COUNTIF($AA$4:$AA$208,"T")))))</f>
        <v>141</v>
      </c>
      <c r="B149" s="63">
        <v>141</v>
      </c>
      <c r="C149" s="73"/>
      <c r="D149" s="37" t="str">
        <f>IF(C149&gt;0,CONCATENATE((VLOOKUP($C149,Inscription!$A$12:$G$211,3,FALSE)),"   ",(VLOOKUP($C149,Inscription!$A$12:$G$211,4,FALSE)))," ")</f>
        <v> </v>
      </c>
      <c r="E149" s="38"/>
      <c r="F149" s="42" t="str">
        <f>IF(C149&gt;0,(VLOOKUP($C149,Inscription!$A$12:$G$211,5,FALSE))," ")</f>
        <v> </v>
      </c>
      <c r="G149" s="7" t="str">
        <f>IF(C149&gt;0,(VLOOKUP($C149,Inscription!$A$12:$G$211,7,FALSE))," ")</f>
        <v> </v>
      </c>
      <c r="H149" s="42" t="str">
        <f>LEFT(IF(C149&gt;0,(VLOOKUP($C149,Inscription!$A$12:$G$211,6,FALSE))," "),8)</f>
        <v> </v>
      </c>
      <c r="I149" s="70">
        <f t="shared" si="47"/>
        <v>0</v>
      </c>
      <c r="J149" s="154" t="str">
        <f>IF(COUNTIF($F$4:$F149,$F149)&lt;2,$F149," ")</f>
        <v> </v>
      </c>
      <c r="K149" s="154">
        <f t="shared" si="34"/>
        <v>141</v>
      </c>
      <c r="L149" s="154">
        <f t="shared" si="35"/>
        <v>0</v>
      </c>
      <c r="M149" s="154" t="str">
        <f>IF(COUNTIF($F$4:$F149,$F149)&lt;3,$F149," ")</f>
        <v> </v>
      </c>
      <c r="N149" s="154">
        <f t="shared" si="36"/>
        <v>141</v>
      </c>
      <c r="O149" s="154">
        <f t="shared" si="37"/>
        <v>0</v>
      </c>
      <c r="P149" s="84">
        <f t="shared" si="38"/>
      </c>
      <c r="Q149" s="84">
        <f t="shared" si="39"/>
        <v>1000</v>
      </c>
      <c r="R149" s="84">
        <f t="shared" si="40"/>
        <v>1000</v>
      </c>
      <c r="S149" s="154" t="str">
        <f>IF(COUNTIF($F$4:$F149,J149)&lt;4,$F149," ")</f>
        <v> </v>
      </c>
      <c r="T149" s="154">
        <f t="shared" si="41"/>
        <v>141</v>
      </c>
      <c r="U149" s="154">
        <f t="shared" si="42"/>
        <v>0</v>
      </c>
      <c r="V149" s="84">
        <f t="shared" si="43"/>
      </c>
      <c r="W149" s="84">
        <f t="shared" si="44"/>
      </c>
      <c r="X149" s="154">
        <f t="shared" si="45"/>
      </c>
      <c r="Y149" s="154">
        <f t="shared" si="46"/>
      </c>
      <c r="Z149" s="53" t="str">
        <f>IF(COUNTIF($C$4:$C$208,C149)&gt;1,"X"," ")</f>
        <v> </v>
      </c>
      <c r="AA149" s="89">
        <f>IF(COUNTIF($B$4:$B$208,B149)&gt;1,"T",B149)</f>
        <v>141</v>
      </c>
    </row>
    <row r="150" spans="1:27" ht="15">
      <c r="A150" s="74">
        <f>IF(B150&lt;1,1000,(IF(AA150=B150,B150,(20100-SUM($AA$4:$AA$208))/(COUNTIF($AA$4:$AA$208,"T")))))</f>
        <v>142</v>
      </c>
      <c r="B150" s="63">
        <v>142</v>
      </c>
      <c r="C150" s="73"/>
      <c r="D150" s="37" t="str">
        <f>IF(C150&gt;0,CONCATENATE((VLOOKUP($C150,Inscription!$A$12:$G$211,3,FALSE)),"   ",(VLOOKUP($C150,Inscription!$A$12:$G$211,4,FALSE)))," ")</f>
        <v> </v>
      </c>
      <c r="E150" s="38"/>
      <c r="F150" s="42" t="str">
        <f>IF(C150&gt;0,(VLOOKUP($C150,Inscription!$A$12:$G$211,5,FALSE))," ")</f>
        <v> </v>
      </c>
      <c r="G150" s="7" t="str">
        <f>IF(C150&gt;0,(VLOOKUP($C150,Inscription!$A$12:$G$211,7,FALSE))," ")</f>
        <v> </v>
      </c>
      <c r="H150" s="42" t="str">
        <f>LEFT(IF(C150&gt;0,(VLOOKUP($C150,Inscription!$A$12:$G$211,6,FALSE))," "),8)</f>
        <v> </v>
      </c>
      <c r="I150" s="70">
        <f t="shared" si="47"/>
        <v>0</v>
      </c>
      <c r="J150" s="154" t="str">
        <f>IF(COUNTIF($F$4:$F150,$F150)&lt;2,$F150," ")</f>
        <v> </v>
      </c>
      <c r="K150" s="154">
        <f t="shared" si="34"/>
        <v>142</v>
      </c>
      <c r="L150" s="154">
        <f t="shared" si="35"/>
        <v>0</v>
      </c>
      <c r="M150" s="154" t="str">
        <f>IF(COUNTIF($F$4:$F150,$F150)&lt;3,$F150," ")</f>
        <v> </v>
      </c>
      <c r="N150" s="154">
        <f t="shared" si="36"/>
        <v>142</v>
      </c>
      <c r="O150" s="154">
        <f t="shared" si="37"/>
        <v>0</v>
      </c>
      <c r="P150" s="84">
        <f t="shared" si="38"/>
      </c>
      <c r="Q150" s="84">
        <f t="shared" si="39"/>
        <v>1000</v>
      </c>
      <c r="R150" s="84">
        <f t="shared" si="40"/>
        <v>1000</v>
      </c>
      <c r="S150" s="154" t="str">
        <f>IF(COUNTIF($F$4:$F150,J150)&lt;4,$F150," ")</f>
        <v> </v>
      </c>
      <c r="T150" s="154">
        <f t="shared" si="41"/>
        <v>142</v>
      </c>
      <c r="U150" s="154">
        <f t="shared" si="42"/>
        <v>0</v>
      </c>
      <c r="V150" s="84">
        <f t="shared" si="43"/>
      </c>
      <c r="W150" s="84">
        <f t="shared" si="44"/>
      </c>
      <c r="X150" s="154">
        <f t="shared" si="45"/>
      </c>
      <c r="Y150" s="154">
        <f t="shared" si="46"/>
      </c>
      <c r="Z150" s="53" t="str">
        <f>IF(COUNTIF($C$4:$C$208,C150)&gt;1,"X"," ")</f>
        <v> </v>
      </c>
      <c r="AA150" s="89">
        <f>IF(COUNTIF($B$4:$B$208,B150)&gt;1,"T",B150)</f>
        <v>142</v>
      </c>
    </row>
    <row r="151" spans="1:27" ht="15">
      <c r="A151" s="74">
        <f>IF(B151&lt;1,1000,(IF(AA151=B151,B151,(20100-SUM($AA$4:$AA$208))/(COUNTIF($AA$4:$AA$208,"T")))))</f>
        <v>143</v>
      </c>
      <c r="B151" s="63">
        <v>143</v>
      </c>
      <c r="C151" s="73"/>
      <c r="D151" s="37" t="str">
        <f>IF(C151&gt;0,CONCATENATE((VLOOKUP($C151,Inscription!$A$12:$G$211,3,FALSE)),"   ",(VLOOKUP($C151,Inscription!$A$12:$G$211,4,FALSE)))," ")</f>
        <v> </v>
      </c>
      <c r="E151" s="38"/>
      <c r="F151" s="42" t="str">
        <f>IF(C151&gt;0,(VLOOKUP($C151,Inscription!$A$12:$G$211,5,FALSE))," ")</f>
        <v> </v>
      </c>
      <c r="G151" s="7" t="str">
        <f>IF(C151&gt;0,(VLOOKUP($C151,Inscription!$A$12:$G$211,7,FALSE))," ")</f>
        <v> </v>
      </c>
      <c r="H151" s="42" t="str">
        <f>LEFT(IF(C151&gt;0,(VLOOKUP($C151,Inscription!$A$12:$G$211,6,FALSE))," "),8)</f>
        <v> </v>
      </c>
      <c r="I151" s="70">
        <f t="shared" si="47"/>
        <v>0</v>
      </c>
      <c r="J151" s="154" t="str">
        <f>IF(COUNTIF($F$4:$F151,$F151)&lt;2,$F151," ")</f>
        <v> </v>
      </c>
      <c r="K151" s="154">
        <f t="shared" si="34"/>
        <v>143</v>
      </c>
      <c r="L151" s="154">
        <f t="shared" si="35"/>
        <v>0</v>
      </c>
      <c r="M151" s="154" t="str">
        <f>IF(COUNTIF($F$4:$F151,$F151)&lt;3,$F151," ")</f>
        <v> </v>
      </c>
      <c r="N151" s="154">
        <f t="shared" si="36"/>
        <v>143</v>
      </c>
      <c r="O151" s="154">
        <f t="shared" si="37"/>
        <v>0</v>
      </c>
      <c r="P151" s="84">
        <f t="shared" si="38"/>
      </c>
      <c r="Q151" s="84">
        <f t="shared" si="39"/>
        <v>1000</v>
      </c>
      <c r="R151" s="84">
        <f t="shared" si="40"/>
        <v>1000</v>
      </c>
      <c r="S151" s="154" t="str">
        <f>IF(COUNTIF($F$4:$F151,J151)&lt;4,$F151," ")</f>
        <v> </v>
      </c>
      <c r="T151" s="154">
        <f t="shared" si="41"/>
        <v>143</v>
      </c>
      <c r="U151" s="154">
        <f t="shared" si="42"/>
        <v>0</v>
      </c>
      <c r="V151" s="84">
        <f t="shared" si="43"/>
      </c>
      <c r="W151" s="84">
        <f t="shared" si="44"/>
      </c>
      <c r="X151" s="154">
        <f t="shared" si="45"/>
      </c>
      <c r="Y151" s="154">
        <f t="shared" si="46"/>
      </c>
      <c r="Z151" s="53" t="str">
        <f>IF(COUNTIF($C$4:$C$208,C151)&gt;1,"X"," ")</f>
        <v> </v>
      </c>
      <c r="AA151" s="89">
        <f>IF(COUNTIF($B$4:$B$208,B151)&gt;1,"T",B151)</f>
        <v>143</v>
      </c>
    </row>
    <row r="152" spans="1:27" ht="15">
      <c r="A152" s="74">
        <f>IF(B152&lt;1,1000,(IF(AA152=B152,B152,(20100-SUM($AA$4:$AA$208))/(COUNTIF($AA$4:$AA$208,"T")))))</f>
        <v>144</v>
      </c>
      <c r="B152" s="63">
        <v>144</v>
      </c>
      <c r="C152" s="73"/>
      <c r="D152" s="37" t="str">
        <f>IF(C152&gt;0,CONCATENATE((VLOOKUP($C152,Inscription!$A$12:$G$211,3,FALSE)),"   ",(VLOOKUP($C152,Inscription!$A$12:$G$211,4,FALSE)))," ")</f>
        <v> </v>
      </c>
      <c r="E152" s="38"/>
      <c r="F152" s="42" t="str">
        <f>IF(C152&gt;0,(VLOOKUP($C152,Inscription!$A$12:$G$211,5,FALSE))," ")</f>
        <v> </v>
      </c>
      <c r="G152" s="7" t="str">
        <f>IF(C152&gt;0,(VLOOKUP($C152,Inscription!$A$12:$G$211,7,FALSE))," ")</f>
        <v> </v>
      </c>
      <c r="H152" s="42" t="str">
        <f>LEFT(IF(C152&gt;0,(VLOOKUP($C152,Inscription!$A$12:$G$211,6,FALSE))," "),8)</f>
        <v> </v>
      </c>
      <c r="I152" s="70">
        <f t="shared" si="47"/>
        <v>0</v>
      </c>
      <c r="J152" s="154" t="str">
        <f>IF(COUNTIF($F$4:$F152,$F152)&lt;2,$F152," ")</f>
        <v> </v>
      </c>
      <c r="K152" s="154">
        <f t="shared" si="34"/>
        <v>144</v>
      </c>
      <c r="L152" s="154">
        <f t="shared" si="35"/>
        <v>0</v>
      </c>
      <c r="M152" s="154" t="str">
        <f>IF(COUNTIF($F$4:$F152,$F152)&lt;3,$F152," ")</f>
        <v> </v>
      </c>
      <c r="N152" s="154">
        <f t="shared" si="36"/>
        <v>144</v>
      </c>
      <c r="O152" s="154">
        <f t="shared" si="37"/>
        <v>0</v>
      </c>
      <c r="P152" s="84">
        <f t="shared" si="38"/>
      </c>
      <c r="Q152" s="84">
        <f t="shared" si="39"/>
        <v>1000</v>
      </c>
      <c r="R152" s="84">
        <f t="shared" si="40"/>
        <v>1000</v>
      </c>
      <c r="S152" s="154" t="str">
        <f>IF(COUNTIF($F$4:$F152,J152)&lt;4,$F152," ")</f>
        <v> </v>
      </c>
      <c r="T152" s="154">
        <f t="shared" si="41"/>
        <v>144</v>
      </c>
      <c r="U152" s="154">
        <f t="shared" si="42"/>
        <v>0</v>
      </c>
      <c r="V152" s="84">
        <f t="shared" si="43"/>
      </c>
      <c r="W152" s="84">
        <f t="shared" si="44"/>
      </c>
      <c r="X152" s="154">
        <f t="shared" si="45"/>
      </c>
      <c r="Y152" s="154">
        <f t="shared" si="46"/>
      </c>
      <c r="Z152" s="53" t="str">
        <f>IF(COUNTIF($C$4:$C$208,C152)&gt;1,"X"," ")</f>
        <v> </v>
      </c>
      <c r="AA152" s="89">
        <f>IF(COUNTIF($B$4:$B$208,B152)&gt;1,"T",B152)</f>
        <v>144</v>
      </c>
    </row>
    <row r="153" spans="1:27" ht="15">
      <c r="A153" s="74">
        <f>IF(B153&lt;1,1000,(IF(AA153=B153,B153,(20100-SUM($AA$4:$AA$208))/(COUNTIF($AA$4:$AA$208,"T")))))</f>
        <v>145</v>
      </c>
      <c r="B153" s="63">
        <v>145</v>
      </c>
      <c r="C153" s="73"/>
      <c r="D153" s="37" t="str">
        <f>IF(C153&gt;0,CONCATENATE((VLOOKUP($C153,Inscription!$A$12:$G$211,3,FALSE)),"   ",(VLOOKUP($C153,Inscription!$A$12:$G$211,4,FALSE)))," ")</f>
        <v> </v>
      </c>
      <c r="E153" s="38"/>
      <c r="F153" s="42" t="str">
        <f>IF(C153&gt;0,(VLOOKUP($C153,Inscription!$A$12:$G$211,5,FALSE))," ")</f>
        <v> </v>
      </c>
      <c r="G153" s="7" t="str">
        <f>IF(C153&gt;0,(VLOOKUP($C153,Inscription!$A$12:$G$211,7,FALSE))," ")</f>
        <v> </v>
      </c>
      <c r="H153" s="42" t="str">
        <f>LEFT(IF(C153&gt;0,(VLOOKUP($C153,Inscription!$A$12:$G$211,6,FALSE))," "),8)</f>
        <v> </v>
      </c>
      <c r="I153" s="70">
        <f t="shared" si="47"/>
        <v>0</v>
      </c>
      <c r="J153" s="154" t="str">
        <f>IF(COUNTIF($F$4:$F153,$F153)&lt;2,$F153," ")</f>
        <v> </v>
      </c>
      <c r="K153" s="154">
        <f t="shared" si="34"/>
        <v>145</v>
      </c>
      <c r="L153" s="154">
        <f t="shared" si="35"/>
        <v>0</v>
      </c>
      <c r="M153" s="154" t="str">
        <f>IF(COUNTIF($F$4:$F153,$F153)&lt;3,$F153," ")</f>
        <v> </v>
      </c>
      <c r="N153" s="154">
        <f t="shared" si="36"/>
        <v>145</v>
      </c>
      <c r="O153" s="154">
        <f t="shared" si="37"/>
        <v>0</v>
      </c>
      <c r="P153" s="84">
        <f t="shared" si="38"/>
      </c>
      <c r="Q153" s="84">
        <f t="shared" si="39"/>
        <v>1000</v>
      </c>
      <c r="R153" s="84">
        <f t="shared" si="40"/>
        <v>1000</v>
      </c>
      <c r="S153" s="154" t="str">
        <f>IF(COUNTIF($F$4:$F153,J153)&lt;4,$F153," ")</f>
        <v> </v>
      </c>
      <c r="T153" s="154">
        <f t="shared" si="41"/>
        <v>145</v>
      </c>
      <c r="U153" s="154">
        <f t="shared" si="42"/>
        <v>0</v>
      </c>
      <c r="V153" s="84">
        <f t="shared" si="43"/>
      </c>
      <c r="W153" s="84">
        <f t="shared" si="44"/>
      </c>
      <c r="X153" s="154">
        <f t="shared" si="45"/>
      </c>
      <c r="Y153" s="154">
        <f t="shared" si="46"/>
      </c>
      <c r="Z153" s="53" t="str">
        <f>IF(COUNTIF($C$4:$C$208,C153)&gt;1,"X"," ")</f>
        <v> </v>
      </c>
      <c r="AA153" s="89">
        <f>IF(COUNTIF($B$4:$B$208,B153)&gt;1,"T",B153)</f>
        <v>145</v>
      </c>
    </row>
    <row r="154" spans="1:27" ht="15">
      <c r="A154" s="74">
        <f>IF(B154&lt;1,1000,(IF(AA154=B154,B154,(20100-SUM($AA$4:$AA$208))/(COUNTIF($AA$4:$AA$208,"T")))))</f>
        <v>146</v>
      </c>
      <c r="B154" s="63">
        <v>146</v>
      </c>
      <c r="C154" s="73"/>
      <c r="D154" s="37" t="str">
        <f>IF(C154&gt;0,CONCATENATE((VLOOKUP($C154,Inscription!$A$12:$G$211,3,FALSE)),"   ",(VLOOKUP($C154,Inscription!$A$12:$G$211,4,FALSE)))," ")</f>
        <v> </v>
      </c>
      <c r="E154" s="38"/>
      <c r="F154" s="42" t="str">
        <f>IF(C154&gt;0,(VLOOKUP($C154,Inscription!$A$12:$G$211,5,FALSE))," ")</f>
        <v> </v>
      </c>
      <c r="G154" s="7" t="str">
        <f>IF(C154&gt;0,(VLOOKUP($C154,Inscription!$A$12:$G$211,7,FALSE))," ")</f>
        <v> </v>
      </c>
      <c r="H154" s="42" t="str">
        <f>LEFT(IF(C154&gt;0,(VLOOKUP($C154,Inscription!$A$12:$G$211,6,FALSE))," "),8)</f>
        <v> </v>
      </c>
      <c r="I154" s="70">
        <f t="shared" si="47"/>
        <v>0</v>
      </c>
      <c r="J154" s="154" t="str">
        <f>IF(COUNTIF($F$4:$F154,$F154)&lt;2,$F154," ")</f>
        <v> </v>
      </c>
      <c r="K154" s="154">
        <f t="shared" si="34"/>
        <v>146</v>
      </c>
      <c r="L154" s="154">
        <f t="shared" si="35"/>
        <v>0</v>
      </c>
      <c r="M154" s="154" t="str">
        <f>IF(COUNTIF($F$4:$F154,$F154)&lt;3,$F154," ")</f>
        <v> </v>
      </c>
      <c r="N154" s="154">
        <f t="shared" si="36"/>
        <v>146</v>
      </c>
      <c r="O154" s="154">
        <f t="shared" si="37"/>
        <v>0</v>
      </c>
      <c r="P154" s="84">
        <f t="shared" si="38"/>
      </c>
      <c r="Q154" s="84">
        <f t="shared" si="39"/>
        <v>1000</v>
      </c>
      <c r="R154" s="84">
        <f t="shared" si="40"/>
        <v>1000</v>
      </c>
      <c r="S154" s="154" t="str">
        <f>IF(COUNTIF($F$4:$F154,J154)&lt;4,$F154," ")</f>
        <v> </v>
      </c>
      <c r="T154" s="154">
        <f t="shared" si="41"/>
        <v>146</v>
      </c>
      <c r="U154" s="154">
        <f t="shared" si="42"/>
        <v>0</v>
      </c>
      <c r="V154" s="84">
        <f t="shared" si="43"/>
      </c>
      <c r="W154" s="84">
        <f t="shared" si="44"/>
      </c>
      <c r="X154" s="154">
        <f t="shared" si="45"/>
      </c>
      <c r="Y154" s="154">
        <f t="shared" si="46"/>
      </c>
      <c r="Z154" s="53" t="str">
        <f>IF(COUNTIF($C$4:$C$208,C154)&gt;1,"X"," ")</f>
        <v> </v>
      </c>
      <c r="AA154" s="89">
        <f>IF(COUNTIF($B$4:$B$208,B154)&gt;1,"T",B154)</f>
        <v>146</v>
      </c>
    </row>
    <row r="155" spans="1:27" ht="15">
      <c r="A155" s="74">
        <f>IF(B155&lt;1,1000,(IF(AA155=B155,B155,(20100-SUM($AA$4:$AA$208))/(COUNTIF($AA$4:$AA$208,"T")))))</f>
        <v>147</v>
      </c>
      <c r="B155" s="63">
        <v>147</v>
      </c>
      <c r="C155" s="73"/>
      <c r="D155" s="37" t="str">
        <f>IF(C155&gt;0,CONCATENATE((VLOOKUP($C155,Inscription!$A$12:$G$211,3,FALSE)),"   ",(VLOOKUP($C155,Inscription!$A$12:$G$211,4,FALSE)))," ")</f>
        <v> </v>
      </c>
      <c r="E155" s="38"/>
      <c r="F155" s="42" t="str">
        <f>IF(C155&gt;0,(VLOOKUP($C155,Inscription!$A$12:$G$211,5,FALSE))," ")</f>
        <v> </v>
      </c>
      <c r="G155" s="7" t="str">
        <f>IF(C155&gt;0,(VLOOKUP($C155,Inscription!$A$12:$G$211,7,FALSE))," ")</f>
        <v> </v>
      </c>
      <c r="H155" s="42" t="str">
        <f>LEFT(IF(C155&gt;0,(VLOOKUP($C155,Inscription!$A$12:$G$211,6,FALSE))," "),8)</f>
        <v> </v>
      </c>
      <c r="I155" s="70">
        <f t="shared" si="47"/>
        <v>0</v>
      </c>
      <c r="J155" s="154" t="str">
        <f>IF(COUNTIF($F$4:$F155,$F155)&lt;2,$F155," ")</f>
        <v> </v>
      </c>
      <c r="K155" s="154">
        <f t="shared" si="34"/>
        <v>147</v>
      </c>
      <c r="L155" s="154">
        <f t="shared" si="35"/>
        <v>0</v>
      </c>
      <c r="M155" s="154" t="str">
        <f>IF(COUNTIF($F$4:$F155,$F155)&lt;3,$F155," ")</f>
        <v> </v>
      </c>
      <c r="N155" s="154">
        <f t="shared" si="36"/>
        <v>147</v>
      </c>
      <c r="O155" s="154">
        <f t="shared" si="37"/>
        <v>0</v>
      </c>
      <c r="P155" s="84">
        <f t="shared" si="38"/>
      </c>
      <c r="Q155" s="84">
        <f t="shared" si="39"/>
        <v>1000</v>
      </c>
      <c r="R155" s="84">
        <f t="shared" si="40"/>
        <v>1000</v>
      </c>
      <c r="S155" s="154" t="str">
        <f>IF(COUNTIF($F$4:$F155,J155)&lt;4,$F155," ")</f>
        <v> </v>
      </c>
      <c r="T155" s="154">
        <f t="shared" si="41"/>
        <v>147</v>
      </c>
      <c r="U155" s="154">
        <f t="shared" si="42"/>
        <v>0</v>
      </c>
      <c r="V155" s="84">
        <f t="shared" si="43"/>
      </c>
      <c r="W155" s="84">
        <f t="shared" si="44"/>
      </c>
      <c r="X155" s="154">
        <f t="shared" si="45"/>
      </c>
      <c r="Y155" s="154">
        <f t="shared" si="46"/>
      </c>
      <c r="Z155" s="53" t="str">
        <f>IF(COUNTIF($C$4:$C$208,C155)&gt;1,"X"," ")</f>
        <v> </v>
      </c>
      <c r="AA155" s="89">
        <f>IF(COUNTIF($B$4:$B$208,B155)&gt;1,"T",B155)</f>
        <v>147</v>
      </c>
    </row>
    <row r="156" spans="1:27" ht="15">
      <c r="A156" s="74">
        <f>IF(B156&lt;1,1000,(IF(AA156=B156,B156,(20100-SUM($AA$4:$AA$208))/(COUNTIF($AA$4:$AA$208,"T")))))</f>
        <v>148</v>
      </c>
      <c r="B156" s="63">
        <v>148</v>
      </c>
      <c r="C156" s="73"/>
      <c r="D156" s="37" t="str">
        <f>IF(C156&gt;0,CONCATENATE((VLOOKUP($C156,Inscription!$A$12:$G$211,3,FALSE)),"   ",(VLOOKUP($C156,Inscription!$A$12:$G$211,4,FALSE)))," ")</f>
        <v> </v>
      </c>
      <c r="E156" s="38"/>
      <c r="F156" s="42" t="str">
        <f>IF(C156&gt;0,(VLOOKUP($C156,Inscription!$A$12:$G$211,5,FALSE))," ")</f>
        <v> </v>
      </c>
      <c r="G156" s="7" t="str">
        <f>IF(C156&gt;0,(VLOOKUP($C156,Inscription!$A$12:$G$211,7,FALSE))," ")</f>
        <v> </v>
      </c>
      <c r="H156" s="42" t="str">
        <f>LEFT(IF(C156&gt;0,(VLOOKUP($C156,Inscription!$A$12:$G$211,6,FALSE))," "),8)</f>
        <v> </v>
      </c>
      <c r="I156" s="70">
        <f t="shared" si="47"/>
        <v>0</v>
      </c>
      <c r="J156" s="154" t="str">
        <f>IF(COUNTIF($F$4:$F156,$F156)&lt;2,$F156," ")</f>
        <v> </v>
      </c>
      <c r="K156" s="154">
        <f t="shared" si="34"/>
        <v>148</v>
      </c>
      <c r="L156" s="154">
        <f t="shared" si="35"/>
        <v>0</v>
      </c>
      <c r="M156" s="154" t="str">
        <f>IF(COUNTIF($F$4:$F156,$F156)&lt;3,$F156," ")</f>
        <v> </v>
      </c>
      <c r="N156" s="154">
        <f t="shared" si="36"/>
        <v>148</v>
      </c>
      <c r="O156" s="154">
        <f t="shared" si="37"/>
        <v>0</v>
      </c>
      <c r="P156" s="84">
        <f t="shared" si="38"/>
      </c>
      <c r="Q156" s="84">
        <f t="shared" si="39"/>
        <v>1000</v>
      </c>
      <c r="R156" s="84">
        <f t="shared" si="40"/>
        <v>1000</v>
      </c>
      <c r="S156" s="154" t="str">
        <f>IF(COUNTIF($F$4:$F156,J156)&lt;4,$F156," ")</f>
        <v> </v>
      </c>
      <c r="T156" s="154">
        <f t="shared" si="41"/>
        <v>148</v>
      </c>
      <c r="U156" s="154">
        <f t="shared" si="42"/>
        <v>0</v>
      </c>
      <c r="V156" s="84">
        <f t="shared" si="43"/>
      </c>
      <c r="W156" s="84">
        <f t="shared" si="44"/>
      </c>
      <c r="X156" s="154">
        <f t="shared" si="45"/>
      </c>
      <c r="Y156" s="154">
        <f t="shared" si="46"/>
      </c>
      <c r="Z156" s="53" t="str">
        <f>IF(COUNTIF($C$4:$C$208,C156)&gt;1,"X"," ")</f>
        <v> </v>
      </c>
      <c r="AA156" s="89">
        <f>IF(COUNTIF($B$4:$B$208,B156)&gt;1,"T",B156)</f>
        <v>148</v>
      </c>
    </row>
    <row r="157" spans="1:27" ht="15">
      <c r="A157" s="74">
        <f>IF(B157&lt;1,1000,(IF(AA157=B157,B157,(20100-SUM($AA$4:$AA$208))/(COUNTIF($AA$4:$AA$208,"T")))))</f>
        <v>149</v>
      </c>
      <c r="B157" s="63">
        <v>149</v>
      </c>
      <c r="C157" s="73"/>
      <c r="D157" s="37" t="str">
        <f>IF(C157&gt;0,CONCATENATE((VLOOKUP($C157,Inscription!$A$12:$G$211,3,FALSE)),"   ",(VLOOKUP($C157,Inscription!$A$12:$G$211,4,FALSE)))," ")</f>
        <v> </v>
      </c>
      <c r="E157" s="38"/>
      <c r="F157" s="42" t="str">
        <f>IF(C157&gt;0,(VLOOKUP($C157,Inscription!$A$12:$G$211,5,FALSE))," ")</f>
        <v> </v>
      </c>
      <c r="G157" s="7" t="str">
        <f>IF(C157&gt;0,(VLOOKUP($C157,Inscription!$A$12:$G$211,7,FALSE))," ")</f>
        <v> </v>
      </c>
      <c r="H157" s="42" t="str">
        <f>LEFT(IF(C157&gt;0,(VLOOKUP($C157,Inscription!$A$12:$G$211,6,FALSE))," "),8)</f>
        <v> </v>
      </c>
      <c r="I157" s="70">
        <f t="shared" si="47"/>
        <v>0</v>
      </c>
      <c r="J157" s="154" t="str">
        <f>IF(COUNTIF($F$4:$F157,$F157)&lt;2,$F157," ")</f>
        <v> </v>
      </c>
      <c r="K157" s="154">
        <f t="shared" si="34"/>
        <v>149</v>
      </c>
      <c r="L157" s="154">
        <f t="shared" si="35"/>
        <v>0</v>
      </c>
      <c r="M157" s="154" t="str">
        <f>IF(COUNTIF($F$4:$F157,$F157)&lt;3,$F157," ")</f>
        <v> </v>
      </c>
      <c r="N157" s="154">
        <f t="shared" si="36"/>
        <v>149</v>
      </c>
      <c r="O157" s="154">
        <f t="shared" si="37"/>
        <v>0</v>
      </c>
      <c r="P157" s="84">
        <f t="shared" si="38"/>
      </c>
      <c r="Q157" s="84">
        <f t="shared" si="39"/>
        <v>1000</v>
      </c>
      <c r="R157" s="84">
        <f t="shared" si="40"/>
        <v>1000</v>
      </c>
      <c r="S157" s="154" t="str">
        <f>IF(COUNTIF($F$4:$F157,J157)&lt;4,$F157," ")</f>
        <v> </v>
      </c>
      <c r="T157" s="154">
        <f t="shared" si="41"/>
        <v>149</v>
      </c>
      <c r="U157" s="154">
        <f t="shared" si="42"/>
        <v>0</v>
      </c>
      <c r="V157" s="84">
        <f t="shared" si="43"/>
      </c>
      <c r="W157" s="84">
        <f t="shared" si="44"/>
      </c>
      <c r="X157" s="154">
        <f t="shared" si="45"/>
      </c>
      <c r="Y157" s="154">
        <f t="shared" si="46"/>
      </c>
      <c r="Z157" s="53" t="str">
        <f>IF(COUNTIF($C$4:$C$208,C157)&gt;1,"X"," ")</f>
        <v> </v>
      </c>
      <c r="AA157" s="89">
        <f>IF(COUNTIF($B$4:$B$208,B157)&gt;1,"T",B157)</f>
        <v>149</v>
      </c>
    </row>
    <row r="158" spans="1:27" ht="15">
      <c r="A158" s="74">
        <f>IF(B158&lt;1,1000,(IF(AA158=B158,B158,(20100-SUM($AA$4:$AA$208))/(COUNTIF($AA$4:$AA$208,"T")))))</f>
        <v>150</v>
      </c>
      <c r="B158" s="63">
        <v>150</v>
      </c>
      <c r="C158" s="73"/>
      <c r="D158" s="37" t="str">
        <f>IF(C158&gt;0,CONCATENATE((VLOOKUP($C158,Inscription!$A$12:$G$211,3,FALSE)),"   ",(VLOOKUP($C158,Inscription!$A$12:$G$211,4,FALSE)))," ")</f>
        <v> </v>
      </c>
      <c r="E158" s="38"/>
      <c r="F158" s="42" t="str">
        <f>IF(C158&gt;0,(VLOOKUP($C158,Inscription!$A$12:$G$211,5,FALSE))," ")</f>
        <v> </v>
      </c>
      <c r="G158" s="7" t="str">
        <f>IF(C158&gt;0,(VLOOKUP($C158,Inscription!$A$12:$G$211,7,FALSE))," ")</f>
        <v> </v>
      </c>
      <c r="H158" s="42" t="str">
        <f>LEFT(IF(C158&gt;0,(VLOOKUP($C158,Inscription!$A$12:$G$211,6,FALSE))," "),8)</f>
        <v> </v>
      </c>
      <c r="I158" s="70">
        <f t="shared" si="47"/>
        <v>0</v>
      </c>
      <c r="J158" s="154" t="str">
        <f>IF(COUNTIF($F$4:$F158,$F158)&lt;2,$F158," ")</f>
        <v> </v>
      </c>
      <c r="K158" s="154">
        <f t="shared" si="34"/>
        <v>150</v>
      </c>
      <c r="L158" s="154">
        <f t="shared" si="35"/>
        <v>0</v>
      </c>
      <c r="M158" s="154" t="str">
        <f>IF(COUNTIF($F$4:$F158,$F158)&lt;3,$F158," ")</f>
        <v> </v>
      </c>
      <c r="N158" s="154">
        <f t="shared" si="36"/>
        <v>150</v>
      </c>
      <c r="O158" s="154">
        <f t="shared" si="37"/>
        <v>0</v>
      </c>
      <c r="P158" s="84">
        <f t="shared" si="38"/>
      </c>
      <c r="Q158" s="84">
        <f t="shared" si="39"/>
        <v>1000</v>
      </c>
      <c r="R158" s="84">
        <f t="shared" si="40"/>
        <v>1000</v>
      </c>
      <c r="S158" s="154" t="str">
        <f>IF(COUNTIF($F$4:$F158,J158)&lt;4,$F158," ")</f>
        <v> </v>
      </c>
      <c r="T158" s="154">
        <f t="shared" si="41"/>
        <v>150</v>
      </c>
      <c r="U158" s="154">
        <f t="shared" si="42"/>
        <v>0</v>
      </c>
      <c r="V158" s="84">
        <f t="shared" si="43"/>
      </c>
      <c r="W158" s="84">
        <f t="shared" si="44"/>
      </c>
      <c r="X158" s="154">
        <f t="shared" si="45"/>
      </c>
      <c r="Y158" s="154">
        <f t="shared" si="46"/>
      </c>
      <c r="Z158" s="53" t="str">
        <f>IF(COUNTIF($C$4:$C$208,C158)&gt;1,"X"," ")</f>
        <v> </v>
      </c>
      <c r="AA158" s="89">
        <f>IF(COUNTIF($B$4:$B$208,B158)&gt;1,"T",B158)</f>
        <v>150</v>
      </c>
    </row>
    <row r="159" spans="1:27" ht="15">
      <c r="A159" s="74">
        <f>IF(B159&lt;1,1000,(IF(AA159=B159,B159,(20100-SUM($AA$4:$AA$208))/(COUNTIF($AA$4:$AA$208,"T")))))</f>
        <v>151</v>
      </c>
      <c r="B159" s="63">
        <v>151</v>
      </c>
      <c r="C159" s="73"/>
      <c r="D159" s="37" t="str">
        <f>IF(C159&gt;0,CONCATENATE((VLOOKUP($C159,Inscription!$A$12:$G$211,3,FALSE)),"   ",(VLOOKUP($C159,Inscription!$A$12:$G$211,4,FALSE)))," ")</f>
        <v> </v>
      </c>
      <c r="E159" s="38"/>
      <c r="F159" s="42" t="str">
        <f>IF(C159&gt;0,(VLOOKUP($C159,Inscription!$A$12:$G$211,5,FALSE))," ")</f>
        <v> </v>
      </c>
      <c r="G159" s="7" t="str">
        <f>IF(C159&gt;0,(VLOOKUP($C159,Inscription!$A$12:$G$211,7,FALSE))," ")</f>
        <v> </v>
      </c>
      <c r="H159" s="42" t="str">
        <f>LEFT(IF(C159&gt;0,(VLOOKUP($C159,Inscription!$A$12:$G$211,6,FALSE))," "),8)</f>
        <v> </v>
      </c>
      <c r="I159" s="70">
        <f t="shared" si="47"/>
        <v>0</v>
      </c>
      <c r="J159" s="154" t="str">
        <f>IF(COUNTIF($F$4:$F159,$F159)&lt;2,$F159," ")</f>
        <v> </v>
      </c>
      <c r="K159" s="154">
        <f t="shared" si="34"/>
        <v>151</v>
      </c>
      <c r="L159" s="154">
        <f t="shared" si="35"/>
        <v>0</v>
      </c>
      <c r="M159" s="154" t="str">
        <f>IF(COUNTIF($F$4:$F159,$F159)&lt;3,$F159," ")</f>
        <v> </v>
      </c>
      <c r="N159" s="154">
        <f t="shared" si="36"/>
        <v>151</v>
      </c>
      <c r="O159" s="154">
        <f t="shared" si="37"/>
        <v>0</v>
      </c>
      <c r="P159" s="84">
        <f t="shared" si="38"/>
      </c>
      <c r="Q159" s="84">
        <f t="shared" si="39"/>
        <v>1000</v>
      </c>
      <c r="R159" s="84">
        <f t="shared" si="40"/>
        <v>1000</v>
      </c>
      <c r="S159" s="154" t="str">
        <f>IF(COUNTIF($F$4:$F159,J159)&lt;4,$F159," ")</f>
        <v> </v>
      </c>
      <c r="T159" s="154">
        <f t="shared" si="41"/>
        <v>151</v>
      </c>
      <c r="U159" s="154">
        <f t="shared" si="42"/>
        <v>0</v>
      </c>
      <c r="V159" s="84">
        <f t="shared" si="43"/>
      </c>
      <c r="W159" s="84">
        <f t="shared" si="44"/>
      </c>
      <c r="X159" s="154">
        <f t="shared" si="45"/>
      </c>
      <c r="Y159" s="154">
        <f t="shared" si="46"/>
      </c>
      <c r="Z159" s="53" t="str">
        <f>IF(COUNTIF($C$4:$C$208,C159)&gt;1,"X"," ")</f>
        <v> </v>
      </c>
      <c r="AA159" s="89">
        <f>IF(COUNTIF($B$4:$B$208,B159)&gt;1,"T",B159)</f>
        <v>151</v>
      </c>
    </row>
    <row r="160" spans="1:27" ht="15">
      <c r="A160" s="74">
        <f>IF(B160&lt;1,1000,(IF(AA160=B160,B160,(20100-SUM($AA$4:$AA$208))/(COUNTIF($AA$4:$AA$208,"T")))))</f>
        <v>152</v>
      </c>
      <c r="B160" s="63">
        <v>152</v>
      </c>
      <c r="C160" s="73"/>
      <c r="D160" s="37" t="str">
        <f>IF(C160&gt;0,CONCATENATE((VLOOKUP($C160,Inscription!$A$12:$G$211,3,FALSE)),"   ",(VLOOKUP($C160,Inscription!$A$12:$G$211,4,FALSE)))," ")</f>
        <v> </v>
      </c>
      <c r="E160" s="38"/>
      <c r="F160" s="42" t="str">
        <f>IF(C160&gt;0,(VLOOKUP($C160,Inscription!$A$12:$G$211,5,FALSE))," ")</f>
        <v> </v>
      </c>
      <c r="G160" s="7" t="str">
        <f>IF(C160&gt;0,(VLOOKUP($C160,Inscription!$A$12:$G$211,7,FALSE))," ")</f>
        <v> </v>
      </c>
      <c r="H160" s="42" t="str">
        <f>LEFT(IF(C160&gt;0,(VLOOKUP($C160,Inscription!$A$12:$G$211,6,FALSE))," "),8)</f>
        <v> </v>
      </c>
      <c r="I160" s="70">
        <f t="shared" si="47"/>
        <v>0</v>
      </c>
      <c r="J160" s="154" t="str">
        <f>IF(COUNTIF($F$4:$F160,$F160)&lt;2,$F160," ")</f>
        <v> </v>
      </c>
      <c r="K160" s="154">
        <f t="shared" si="34"/>
        <v>152</v>
      </c>
      <c r="L160" s="154">
        <f t="shared" si="35"/>
        <v>0</v>
      </c>
      <c r="M160" s="154" t="str">
        <f>IF(COUNTIF($F$4:$F160,$F160)&lt;3,$F160," ")</f>
        <v> </v>
      </c>
      <c r="N160" s="154">
        <f t="shared" si="36"/>
        <v>152</v>
      </c>
      <c r="O160" s="154">
        <f t="shared" si="37"/>
        <v>0</v>
      </c>
      <c r="P160" s="84">
        <f t="shared" si="38"/>
      </c>
      <c r="Q160" s="84">
        <f t="shared" si="39"/>
        <v>1000</v>
      </c>
      <c r="R160" s="84">
        <f t="shared" si="40"/>
        <v>1000</v>
      </c>
      <c r="S160" s="154" t="str">
        <f>IF(COUNTIF($F$4:$F160,J160)&lt;4,$F160," ")</f>
        <v> </v>
      </c>
      <c r="T160" s="154">
        <f t="shared" si="41"/>
        <v>152</v>
      </c>
      <c r="U160" s="154">
        <f t="shared" si="42"/>
        <v>0</v>
      </c>
      <c r="V160" s="84">
        <f t="shared" si="43"/>
      </c>
      <c r="W160" s="84">
        <f t="shared" si="44"/>
      </c>
      <c r="X160" s="154">
        <f t="shared" si="45"/>
      </c>
      <c r="Y160" s="154">
        <f t="shared" si="46"/>
      </c>
      <c r="Z160" s="53" t="str">
        <f>IF(COUNTIF($C$4:$C$208,C160)&gt;1,"X"," ")</f>
        <v> </v>
      </c>
      <c r="AA160" s="89">
        <f>IF(COUNTIF($B$4:$B$208,B160)&gt;1,"T",B160)</f>
        <v>152</v>
      </c>
    </row>
    <row r="161" spans="1:27" ht="15">
      <c r="A161" s="74">
        <f>IF(B161&lt;1,1000,(IF(AA161=B161,B161,(20100-SUM($AA$4:$AA$208))/(COUNTIF($AA$4:$AA$208,"T")))))</f>
        <v>153</v>
      </c>
      <c r="B161" s="63">
        <v>153</v>
      </c>
      <c r="C161" s="73"/>
      <c r="D161" s="37" t="str">
        <f>IF(C161&gt;0,CONCATENATE((VLOOKUP($C161,Inscription!$A$12:$G$211,3,FALSE)),"   ",(VLOOKUP($C161,Inscription!$A$12:$G$211,4,FALSE)))," ")</f>
        <v> </v>
      </c>
      <c r="E161" s="38"/>
      <c r="F161" s="42" t="str">
        <f>IF(C161&gt;0,(VLOOKUP($C161,Inscription!$A$12:$G$211,5,FALSE))," ")</f>
        <v> </v>
      </c>
      <c r="G161" s="7" t="str">
        <f>IF(C161&gt;0,(VLOOKUP($C161,Inscription!$A$12:$G$211,7,FALSE))," ")</f>
        <v> </v>
      </c>
      <c r="H161" s="42" t="str">
        <f>LEFT(IF(C161&gt;0,(VLOOKUP($C161,Inscription!$A$12:$G$211,6,FALSE))," "),8)</f>
        <v> </v>
      </c>
      <c r="I161" s="70">
        <f t="shared" si="47"/>
        <v>0</v>
      </c>
      <c r="J161" s="154" t="str">
        <f>IF(COUNTIF($F$4:$F161,$F161)&lt;2,$F161," ")</f>
        <v> </v>
      </c>
      <c r="K161" s="154">
        <f t="shared" si="34"/>
        <v>153</v>
      </c>
      <c r="L161" s="154">
        <f t="shared" si="35"/>
        <v>0</v>
      </c>
      <c r="M161" s="154" t="str">
        <f>IF(COUNTIF($F$4:$F161,$F161)&lt;3,$F161," ")</f>
        <v> </v>
      </c>
      <c r="N161" s="154">
        <f t="shared" si="36"/>
        <v>153</v>
      </c>
      <c r="O161" s="154">
        <f t="shared" si="37"/>
        <v>0</v>
      </c>
      <c r="P161" s="84">
        <f t="shared" si="38"/>
      </c>
      <c r="Q161" s="84">
        <f t="shared" si="39"/>
        <v>1000</v>
      </c>
      <c r="R161" s="84">
        <f t="shared" si="40"/>
        <v>1000</v>
      </c>
      <c r="S161" s="154" t="str">
        <f>IF(COUNTIF($F$4:$F161,J161)&lt;4,$F161," ")</f>
        <v> </v>
      </c>
      <c r="T161" s="154">
        <f t="shared" si="41"/>
        <v>153</v>
      </c>
      <c r="U161" s="154">
        <f t="shared" si="42"/>
        <v>0</v>
      </c>
      <c r="V161" s="84">
        <f t="shared" si="43"/>
      </c>
      <c r="W161" s="84">
        <f t="shared" si="44"/>
      </c>
      <c r="X161" s="154">
        <f t="shared" si="45"/>
      </c>
      <c r="Y161" s="154">
        <f t="shared" si="46"/>
      </c>
      <c r="Z161" s="53" t="str">
        <f>IF(COUNTIF($C$4:$C$208,C161)&gt;1,"X"," ")</f>
        <v> </v>
      </c>
      <c r="AA161" s="89">
        <f>IF(COUNTIF($B$4:$B$208,B161)&gt;1,"T",B161)</f>
        <v>153</v>
      </c>
    </row>
    <row r="162" spans="1:27" ht="15">
      <c r="A162" s="74">
        <f>IF(B162&lt;1,1000,(IF(AA162=B162,B162,(20100-SUM($AA$4:$AA$208))/(COUNTIF($AA$4:$AA$208,"T")))))</f>
        <v>154</v>
      </c>
      <c r="B162" s="63">
        <v>154</v>
      </c>
      <c r="C162" s="73"/>
      <c r="D162" s="37" t="str">
        <f>IF(C162&gt;0,CONCATENATE((VLOOKUP($C162,Inscription!$A$12:$G$211,3,FALSE)),"   ",(VLOOKUP($C162,Inscription!$A$12:$G$211,4,FALSE)))," ")</f>
        <v> </v>
      </c>
      <c r="E162" s="38"/>
      <c r="F162" s="42" t="str">
        <f>IF(C162&gt;0,(VLOOKUP($C162,Inscription!$A$12:$G$211,5,FALSE))," ")</f>
        <v> </v>
      </c>
      <c r="G162" s="7" t="str">
        <f>IF(C162&gt;0,(VLOOKUP($C162,Inscription!$A$12:$G$211,7,FALSE))," ")</f>
        <v> </v>
      </c>
      <c r="H162" s="42" t="str">
        <f>LEFT(IF(C162&gt;0,(VLOOKUP($C162,Inscription!$A$12:$G$211,6,FALSE))," "),8)</f>
        <v> </v>
      </c>
      <c r="I162" s="70">
        <f t="shared" si="47"/>
        <v>0</v>
      </c>
      <c r="J162" s="154" t="str">
        <f>IF(COUNTIF($F$4:$F162,$F162)&lt;2,$F162," ")</f>
        <v> </v>
      </c>
      <c r="K162" s="154">
        <f t="shared" si="34"/>
        <v>154</v>
      </c>
      <c r="L162" s="154">
        <f t="shared" si="35"/>
        <v>0</v>
      </c>
      <c r="M162" s="154" t="str">
        <f>IF(COUNTIF($F$4:$F162,$F162)&lt;3,$F162," ")</f>
        <v> </v>
      </c>
      <c r="N162" s="154">
        <f t="shared" si="36"/>
        <v>154</v>
      </c>
      <c r="O162" s="154">
        <f t="shared" si="37"/>
        <v>0</v>
      </c>
      <c r="P162" s="84">
        <f t="shared" si="38"/>
      </c>
      <c r="Q162" s="84">
        <f t="shared" si="39"/>
        <v>1000</v>
      </c>
      <c r="R162" s="84">
        <f t="shared" si="40"/>
        <v>1000</v>
      </c>
      <c r="S162" s="154" t="str">
        <f>IF(COUNTIF($F$4:$F162,J162)&lt;4,$F162," ")</f>
        <v> </v>
      </c>
      <c r="T162" s="154">
        <f t="shared" si="41"/>
        <v>154</v>
      </c>
      <c r="U162" s="154">
        <f t="shared" si="42"/>
        <v>0</v>
      </c>
      <c r="V162" s="84">
        <f t="shared" si="43"/>
      </c>
      <c r="W162" s="84">
        <f t="shared" si="44"/>
      </c>
      <c r="X162" s="154">
        <f t="shared" si="45"/>
      </c>
      <c r="Y162" s="154">
        <f t="shared" si="46"/>
      </c>
      <c r="Z162" s="53" t="str">
        <f>IF(COUNTIF($C$4:$C$208,C162)&gt;1,"X"," ")</f>
        <v> </v>
      </c>
      <c r="AA162" s="89">
        <f>IF(COUNTIF($B$4:$B$208,B162)&gt;1,"T",B162)</f>
        <v>154</v>
      </c>
    </row>
    <row r="163" spans="1:27" ht="15">
      <c r="A163" s="74">
        <f>IF(B163&lt;1,1000,(IF(AA163=B163,B163,(20100-SUM($AA$4:$AA$208))/(COUNTIF($AA$4:$AA$208,"T")))))</f>
        <v>155</v>
      </c>
      <c r="B163" s="63">
        <v>155</v>
      </c>
      <c r="C163" s="73"/>
      <c r="D163" s="37" t="str">
        <f>IF(C163&gt;0,CONCATENATE((VLOOKUP($C163,Inscription!$A$12:$G$211,3,FALSE)),"   ",(VLOOKUP($C163,Inscription!$A$12:$G$211,4,FALSE)))," ")</f>
        <v> </v>
      </c>
      <c r="E163" s="38"/>
      <c r="F163" s="42" t="str">
        <f>IF(C163&gt;0,(VLOOKUP($C163,Inscription!$A$12:$G$211,5,FALSE))," ")</f>
        <v> </v>
      </c>
      <c r="G163" s="7" t="str">
        <f>IF(C163&gt;0,(VLOOKUP($C163,Inscription!$A$12:$G$211,7,FALSE))," ")</f>
        <v> </v>
      </c>
      <c r="H163" s="42" t="str">
        <f>LEFT(IF(C163&gt;0,(VLOOKUP($C163,Inscription!$A$12:$G$211,6,FALSE))," "),8)</f>
        <v> </v>
      </c>
      <c r="I163" s="70">
        <f t="shared" si="47"/>
        <v>0</v>
      </c>
      <c r="J163" s="154" t="str">
        <f>IF(COUNTIF($F$4:$F163,$F163)&lt;2,$F163," ")</f>
        <v> </v>
      </c>
      <c r="K163" s="154">
        <f t="shared" si="34"/>
        <v>155</v>
      </c>
      <c r="L163" s="154">
        <f t="shared" si="35"/>
        <v>0</v>
      </c>
      <c r="M163" s="154" t="str">
        <f>IF(COUNTIF($F$4:$F163,$F163)&lt;3,$F163," ")</f>
        <v> </v>
      </c>
      <c r="N163" s="154">
        <f t="shared" si="36"/>
        <v>155</v>
      </c>
      <c r="O163" s="154">
        <f t="shared" si="37"/>
        <v>0</v>
      </c>
      <c r="P163" s="84">
        <f t="shared" si="38"/>
      </c>
      <c r="Q163" s="84">
        <f t="shared" si="39"/>
        <v>1000</v>
      </c>
      <c r="R163" s="84">
        <f t="shared" si="40"/>
        <v>1000</v>
      </c>
      <c r="S163" s="154" t="str">
        <f>IF(COUNTIF($F$4:$F163,J163)&lt;4,$F163," ")</f>
        <v> </v>
      </c>
      <c r="T163" s="154">
        <f t="shared" si="41"/>
        <v>155</v>
      </c>
      <c r="U163" s="154">
        <f t="shared" si="42"/>
        <v>0</v>
      </c>
      <c r="V163" s="84">
        <f t="shared" si="43"/>
      </c>
      <c r="W163" s="84">
        <f t="shared" si="44"/>
      </c>
      <c r="X163" s="154">
        <f t="shared" si="45"/>
      </c>
      <c r="Y163" s="154">
        <f t="shared" si="46"/>
      </c>
      <c r="Z163" s="53" t="str">
        <f>IF(COUNTIF($C$4:$C$208,C163)&gt;1,"X"," ")</f>
        <v> </v>
      </c>
      <c r="AA163" s="89">
        <f>IF(COUNTIF($B$4:$B$208,B163)&gt;1,"T",B163)</f>
        <v>155</v>
      </c>
    </row>
    <row r="164" spans="1:27" ht="15">
      <c r="A164" s="74">
        <f>IF(B164&lt;1,1000,(IF(AA164=B164,B164,(20100-SUM($AA$4:$AA$208))/(COUNTIF($AA$4:$AA$208,"T")))))</f>
        <v>156</v>
      </c>
      <c r="B164" s="63">
        <v>156</v>
      </c>
      <c r="C164" s="73"/>
      <c r="D164" s="37" t="str">
        <f>IF(C164&gt;0,CONCATENATE((VLOOKUP($C164,Inscription!$A$12:$G$211,3,FALSE)),"   ",(VLOOKUP($C164,Inscription!$A$12:$G$211,4,FALSE)))," ")</f>
        <v> </v>
      </c>
      <c r="E164" s="38"/>
      <c r="F164" s="42" t="str">
        <f>IF(C164&gt;0,(VLOOKUP($C164,Inscription!$A$12:$G$211,5,FALSE))," ")</f>
        <v> </v>
      </c>
      <c r="G164" s="7" t="str">
        <f>IF(C164&gt;0,(VLOOKUP($C164,Inscription!$A$12:$G$211,7,FALSE))," ")</f>
        <v> </v>
      </c>
      <c r="H164" s="42" t="str">
        <f>LEFT(IF(C164&gt;0,(VLOOKUP($C164,Inscription!$A$12:$G$211,6,FALSE))," "),8)</f>
        <v> </v>
      </c>
      <c r="I164" s="70">
        <f t="shared" si="47"/>
        <v>0</v>
      </c>
      <c r="J164" s="154" t="str">
        <f>IF(COUNTIF($F$4:$F164,$F164)&lt;2,$F164," ")</f>
        <v> </v>
      </c>
      <c r="K164" s="154">
        <f t="shared" si="34"/>
        <v>156</v>
      </c>
      <c r="L164" s="154">
        <f t="shared" si="35"/>
        <v>0</v>
      </c>
      <c r="M164" s="154" t="str">
        <f>IF(COUNTIF($F$4:$F164,$F164)&lt;3,$F164," ")</f>
        <v> </v>
      </c>
      <c r="N164" s="154">
        <f t="shared" si="36"/>
        <v>156</v>
      </c>
      <c r="O164" s="154">
        <f t="shared" si="37"/>
        <v>0</v>
      </c>
      <c r="P164" s="84">
        <f t="shared" si="38"/>
      </c>
      <c r="Q164" s="84">
        <f t="shared" si="39"/>
        <v>1000</v>
      </c>
      <c r="R164" s="84">
        <f t="shared" si="40"/>
        <v>1000</v>
      </c>
      <c r="S164" s="154" t="str">
        <f>IF(COUNTIF($F$4:$F164,J164)&lt;4,$F164," ")</f>
        <v> </v>
      </c>
      <c r="T164" s="154">
        <f t="shared" si="41"/>
        <v>156</v>
      </c>
      <c r="U164" s="154">
        <f t="shared" si="42"/>
        <v>0</v>
      </c>
      <c r="V164" s="84">
        <f t="shared" si="43"/>
      </c>
      <c r="W164" s="84">
        <f t="shared" si="44"/>
      </c>
      <c r="X164" s="154">
        <f t="shared" si="45"/>
      </c>
      <c r="Y164" s="154">
        <f t="shared" si="46"/>
      </c>
      <c r="Z164" s="53" t="str">
        <f>IF(COUNTIF($C$4:$C$208,C164)&gt;1,"X"," ")</f>
        <v> </v>
      </c>
      <c r="AA164" s="89">
        <f>IF(COUNTIF($B$4:$B$208,B164)&gt;1,"T",B164)</f>
        <v>156</v>
      </c>
    </row>
    <row r="165" spans="1:27" ht="15">
      <c r="A165" s="74">
        <f>IF(B165&lt;1,1000,(IF(AA165=B165,B165,(20100-SUM($AA$4:$AA$208))/(COUNTIF($AA$4:$AA$208,"T")))))</f>
        <v>157</v>
      </c>
      <c r="B165" s="63">
        <v>157</v>
      </c>
      <c r="C165" s="73"/>
      <c r="D165" s="37" t="str">
        <f>IF(C165&gt;0,CONCATENATE((VLOOKUP($C165,Inscription!$A$12:$G$211,3,FALSE)),"   ",(VLOOKUP($C165,Inscription!$A$12:$G$211,4,FALSE)))," ")</f>
        <v> </v>
      </c>
      <c r="E165" s="38"/>
      <c r="F165" s="42" t="str">
        <f>IF(C165&gt;0,(VLOOKUP($C165,Inscription!$A$12:$G$211,5,FALSE))," ")</f>
        <v> </v>
      </c>
      <c r="G165" s="7" t="str">
        <f>IF(C165&gt;0,(VLOOKUP($C165,Inscription!$A$12:$G$211,7,FALSE))," ")</f>
        <v> </v>
      </c>
      <c r="H165" s="42" t="str">
        <f>LEFT(IF(C165&gt;0,(VLOOKUP($C165,Inscription!$A$12:$G$211,6,FALSE))," "),8)</f>
        <v> </v>
      </c>
      <c r="I165" s="70">
        <f t="shared" si="47"/>
        <v>0</v>
      </c>
      <c r="J165" s="154" t="str">
        <f>IF(COUNTIF($F$4:$F165,$F165)&lt;2,$F165," ")</f>
        <v> </v>
      </c>
      <c r="K165" s="154">
        <f t="shared" si="34"/>
        <v>157</v>
      </c>
      <c r="L165" s="154">
        <f t="shared" si="35"/>
        <v>0</v>
      </c>
      <c r="M165" s="154" t="str">
        <f>IF(COUNTIF($F$4:$F165,$F165)&lt;3,$F165," ")</f>
        <v> </v>
      </c>
      <c r="N165" s="154">
        <f t="shared" si="36"/>
        <v>157</v>
      </c>
      <c r="O165" s="154">
        <f t="shared" si="37"/>
        <v>0</v>
      </c>
      <c r="P165" s="84">
        <f t="shared" si="38"/>
      </c>
      <c r="Q165" s="84">
        <f t="shared" si="39"/>
        <v>1000</v>
      </c>
      <c r="R165" s="84">
        <f t="shared" si="40"/>
        <v>1000</v>
      </c>
      <c r="S165" s="154" t="str">
        <f>IF(COUNTIF($F$4:$F165,J165)&lt;4,$F165," ")</f>
        <v> </v>
      </c>
      <c r="T165" s="154">
        <f t="shared" si="41"/>
        <v>157</v>
      </c>
      <c r="U165" s="154">
        <f t="shared" si="42"/>
        <v>0</v>
      </c>
      <c r="V165" s="84">
        <f t="shared" si="43"/>
      </c>
      <c r="W165" s="84">
        <f t="shared" si="44"/>
      </c>
      <c r="X165" s="154">
        <f t="shared" si="45"/>
      </c>
      <c r="Y165" s="154">
        <f t="shared" si="46"/>
      </c>
      <c r="Z165" s="53" t="str">
        <f>IF(COUNTIF($C$4:$C$208,C165)&gt;1,"X"," ")</f>
        <v> </v>
      </c>
      <c r="AA165" s="89">
        <f>IF(COUNTIF($B$4:$B$208,B165)&gt;1,"T",B165)</f>
        <v>157</v>
      </c>
    </row>
    <row r="166" spans="1:27" ht="15">
      <c r="A166" s="74">
        <f>IF(B166&lt;1,1000,(IF(AA166=B166,B166,(20100-SUM($AA$4:$AA$208))/(COUNTIF($AA$4:$AA$208,"T")))))</f>
        <v>158</v>
      </c>
      <c r="B166" s="63">
        <v>158</v>
      </c>
      <c r="C166" s="73"/>
      <c r="D166" s="37" t="str">
        <f>IF(C166&gt;0,CONCATENATE((VLOOKUP($C166,Inscription!$A$12:$G$211,3,FALSE)),"   ",(VLOOKUP($C166,Inscription!$A$12:$G$211,4,FALSE)))," ")</f>
        <v> </v>
      </c>
      <c r="E166" s="38"/>
      <c r="F166" s="42" t="str">
        <f>IF(C166&gt;0,(VLOOKUP($C166,Inscription!$A$12:$G$211,5,FALSE))," ")</f>
        <v> </v>
      </c>
      <c r="G166" s="7" t="str">
        <f>IF(C166&gt;0,(VLOOKUP($C166,Inscription!$A$12:$G$211,7,FALSE))," ")</f>
        <v> </v>
      </c>
      <c r="H166" s="42" t="str">
        <f>LEFT(IF(C166&gt;0,(VLOOKUP($C166,Inscription!$A$12:$G$211,6,FALSE))," "),8)</f>
        <v> </v>
      </c>
      <c r="I166" s="70">
        <f t="shared" si="47"/>
        <v>0</v>
      </c>
      <c r="J166" s="154" t="str">
        <f>IF(COUNTIF($F$4:$F166,$F166)&lt;2,$F166," ")</f>
        <v> </v>
      </c>
      <c r="K166" s="154">
        <f t="shared" si="34"/>
        <v>158</v>
      </c>
      <c r="L166" s="154">
        <f t="shared" si="35"/>
        <v>0</v>
      </c>
      <c r="M166" s="154" t="str">
        <f>IF(COUNTIF($F$4:$F166,$F166)&lt;3,$F166," ")</f>
        <v> </v>
      </c>
      <c r="N166" s="154">
        <f t="shared" si="36"/>
        <v>158</v>
      </c>
      <c r="O166" s="154">
        <f t="shared" si="37"/>
        <v>0</v>
      </c>
      <c r="P166" s="84">
        <f t="shared" si="38"/>
      </c>
      <c r="Q166" s="84">
        <f t="shared" si="39"/>
        <v>1000</v>
      </c>
      <c r="R166" s="84">
        <f t="shared" si="40"/>
        <v>1000</v>
      </c>
      <c r="S166" s="154" t="str">
        <f>IF(COUNTIF($F$4:$F166,J166)&lt;4,$F166," ")</f>
        <v> </v>
      </c>
      <c r="T166" s="154">
        <f t="shared" si="41"/>
        <v>158</v>
      </c>
      <c r="U166" s="154">
        <f t="shared" si="42"/>
        <v>0</v>
      </c>
      <c r="V166" s="84">
        <f t="shared" si="43"/>
      </c>
      <c r="W166" s="84">
        <f t="shared" si="44"/>
      </c>
      <c r="X166" s="154">
        <f t="shared" si="45"/>
      </c>
      <c r="Y166" s="154">
        <f t="shared" si="46"/>
      </c>
      <c r="Z166" s="53" t="str">
        <f>IF(COUNTIF($C$4:$C$208,C166)&gt;1,"X"," ")</f>
        <v> </v>
      </c>
      <c r="AA166" s="89">
        <f>IF(COUNTIF($B$4:$B$208,B166)&gt;1,"T",B166)</f>
        <v>158</v>
      </c>
    </row>
    <row r="167" spans="1:27" ht="15">
      <c r="A167" s="74">
        <f>IF(B167&lt;1,1000,(IF(AA167=B167,B167,(20100-SUM($AA$4:$AA$208))/(COUNTIF($AA$4:$AA$208,"T")))))</f>
        <v>159</v>
      </c>
      <c r="B167" s="63">
        <v>159</v>
      </c>
      <c r="C167" s="73"/>
      <c r="D167" s="37" t="str">
        <f>IF(C167&gt;0,CONCATENATE((VLOOKUP($C167,Inscription!$A$12:$G$211,3,FALSE)),"   ",(VLOOKUP($C167,Inscription!$A$12:$G$211,4,FALSE)))," ")</f>
        <v> </v>
      </c>
      <c r="E167" s="38"/>
      <c r="F167" s="42" t="str">
        <f>IF(C167&gt;0,(VLOOKUP($C167,Inscription!$A$12:$G$211,5,FALSE))," ")</f>
        <v> </v>
      </c>
      <c r="G167" s="7" t="str">
        <f>IF(C167&gt;0,(VLOOKUP($C167,Inscription!$A$12:$G$211,7,FALSE))," ")</f>
        <v> </v>
      </c>
      <c r="H167" s="42" t="str">
        <f>LEFT(IF(C167&gt;0,(VLOOKUP($C167,Inscription!$A$12:$G$211,6,FALSE))," "),8)</f>
        <v> </v>
      </c>
      <c r="I167" s="70">
        <f t="shared" si="47"/>
        <v>0</v>
      </c>
      <c r="J167" s="154" t="str">
        <f>IF(COUNTIF($F$4:$F167,$F167)&lt;2,$F167," ")</f>
        <v> </v>
      </c>
      <c r="K167" s="154">
        <f t="shared" si="34"/>
        <v>159</v>
      </c>
      <c r="L167" s="154">
        <f t="shared" si="35"/>
        <v>0</v>
      </c>
      <c r="M167" s="154" t="str">
        <f>IF(COUNTIF($F$4:$F167,$F167)&lt;3,$F167," ")</f>
        <v> </v>
      </c>
      <c r="N167" s="154">
        <f t="shared" si="36"/>
        <v>159</v>
      </c>
      <c r="O167" s="154">
        <f t="shared" si="37"/>
        <v>0</v>
      </c>
      <c r="P167" s="84">
        <f t="shared" si="38"/>
      </c>
      <c r="Q167" s="84">
        <f t="shared" si="39"/>
        <v>1000</v>
      </c>
      <c r="R167" s="84">
        <f t="shared" si="40"/>
        <v>1000</v>
      </c>
      <c r="S167" s="154" t="str">
        <f>IF(COUNTIF($F$4:$F167,J167)&lt;4,$F167," ")</f>
        <v> </v>
      </c>
      <c r="T167" s="154">
        <f t="shared" si="41"/>
        <v>159</v>
      </c>
      <c r="U167" s="154">
        <f t="shared" si="42"/>
        <v>0</v>
      </c>
      <c r="V167" s="84">
        <f t="shared" si="43"/>
      </c>
      <c r="W167" s="84">
        <f t="shared" si="44"/>
      </c>
      <c r="X167" s="154">
        <f t="shared" si="45"/>
      </c>
      <c r="Y167" s="154">
        <f t="shared" si="46"/>
      </c>
      <c r="Z167" s="53" t="str">
        <f>IF(COUNTIF($C$4:$C$208,C167)&gt;1,"X"," ")</f>
        <v> </v>
      </c>
      <c r="AA167" s="89">
        <f>IF(COUNTIF($B$4:$B$208,B167)&gt;1,"T",B167)</f>
        <v>159</v>
      </c>
    </row>
    <row r="168" spans="1:27" ht="15">
      <c r="A168" s="74">
        <f>IF(B168&lt;1,1000,(IF(AA168=B168,B168,(20100-SUM($AA$4:$AA$208))/(COUNTIF($AA$4:$AA$208,"T")))))</f>
        <v>160</v>
      </c>
      <c r="B168" s="63">
        <v>160</v>
      </c>
      <c r="C168" s="73"/>
      <c r="D168" s="37" t="str">
        <f>IF(C168&gt;0,CONCATENATE((VLOOKUP($C168,Inscription!$A$12:$G$211,3,FALSE)),"   ",(VLOOKUP($C168,Inscription!$A$12:$G$211,4,FALSE)))," ")</f>
        <v> </v>
      </c>
      <c r="E168" s="38"/>
      <c r="F168" s="42" t="str">
        <f>IF(C168&gt;0,(VLOOKUP($C168,Inscription!$A$12:$G$211,5,FALSE))," ")</f>
        <v> </v>
      </c>
      <c r="G168" s="7" t="str">
        <f>IF(C168&gt;0,(VLOOKUP($C168,Inscription!$A$12:$G$211,7,FALSE))," ")</f>
        <v> </v>
      </c>
      <c r="H168" s="42" t="str">
        <f>LEFT(IF(C168&gt;0,(VLOOKUP($C168,Inscription!$A$12:$G$211,6,FALSE))," "),8)</f>
        <v> </v>
      </c>
      <c r="I168" s="70">
        <f t="shared" si="47"/>
        <v>0</v>
      </c>
      <c r="J168" s="154" t="str">
        <f>IF(COUNTIF($F$4:$F168,$F168)&lt;2,$F168," ")</f>
        <v> </v>
      </c>
      <c r="K168" s="154">
        <f t="shared" si="34"/>
        <v>160</v>
      </c>
      <c r="L168" s="154">
        <f t="shared" si="35"/>
        <v>0</v>
      </c>
      <c r="M168" s="154" t="str">
        <f>IF(COUNTIF($F$4:$F168,$F168)&lt;3,$F168," ")</f>
        <v> </v>
      </c>
      <c r="N168" s="154">
        <f t="shared" si="36"/>
        <v>160</v>
      </c>
      <c r="O168" s="154">
        <f t="shared" si="37"/>
        <v>0</v>
      </c>
      <c r="P168" s="84">
        <f t="shared" si="38"/>
      </c>
      <c r="Q168" s="84">
        <f t="shared" si="39"/>
        <v>1000</v>
      </c>
      <c r="R168" s="84">
        <f t="shared" si="40"/>
        <v>1000</v>
      </c>
      <c r="S168" s="154" t="str">
        <f>IF(COUNTIF($F$4:$F168,J168)&lt;4,$F168," ")</f>
        <v> </v>
      </c>
      <c r="T168" s="154">
        <f t="shared" si="41"/>
        <v>160</v>
      </c>
      <c r="U168" s="154">
        <f t="shared" si="42"/>
        <v>0</v>
      </c>
      <c r="V168" s="84">
        <f t="shared" si="43"/>
      </c>
      <c r="W168" s="84">
        <f t="shared" si="44"/>
      </c>
      <c r="X168" s="154">
        <f t="shared" si="45"/>
      </c>
      <c r="Y168" s="154">
        <f t="shared" si="46"/>
      </c>
      <c r="Z168" s="53" t="str">
        <f>IF(COUNTIF($C$4:$C$208,C168)&gt;1,"X"," ")</f>
        <v> </v>
      </c>
      <c r="AA168" s="89">
        <f>IF(COUNTIF($B$4:$B$208,B168)&gt;1,"T",B168)</f>
        <v>160</v>
      </c>
    </row>
    <row r="169" spans="1:27" ht="15">
      <c r="A169" s="74">
        <f>IF(B169&lt;1,1000,(IF(AA169=B169,B169,(20100-SUM($AA$4:$AA$208))/(COUNTIF($AA$4:$AA$208,"T")))))</f>
        <v>161</v>
      </c>
      <c r="B169" s="63">
        <v>161</v>
      </c>
      <c r="C169" s="73"/>
      <c r="D169" s="37" t="str">
        <f>IF(C169&gt;0,CONCATENATE((VLOOKUP($C169,Inscription!$A$12:$G$211,3,FALSE)),"   ",(VLOOKUP($C169,Inscription!$A$12:$G$211,4,FALSE)))," ")</f>
        <v> </v>
      </c>
      <c r="E169" s="38"/>
      <c r="F169" s="42" t="str">
        <f>IF(C169&gt;0,(VLOOKUP($C169,Inscription!$A$12:$G$211,5,FALSE))," ")</f>
        <v> </v>
      </c>
      <c r="G169" s="7" t="str">
        <f>IF(C169&gt;0,(VLOOKUP($C169,Inscription!$A$12:$G$211,7,FALSE))," ")</f>
        <v> </v>
      </c>
      <c r="H169" s="42" t="str">
        <f>LEFT(IF(C169&gt;0,(VLOOKUP($C169,Inscription!$A$12:$G$211,6,FALSE))," "),8)</f>
        <v> </v>
      </c>
      <c r="I169" s="70">
        <f t="shared" si="47"/>
        <v>0</v>
      </c>
      <c r="J169" s="154" t="str">
        <f>IF(COUNTIF($F$4:$F169,$F169)&lt;2,$F169," ")</f>
        <v> </v>
      </c>
      <c r="K169" s="154">
        <f t="shared" si="34"/>
        <v>161</v>
      </c>
      <c r="L169" s="154">
        <f t="shared" si="35"/>
        <v>0</v>
      </c>
      <c r="M169" s="154" t="str">
        <f>IF(COUNTIF($F$4:$F169,$F169)&lt;3,$F169," ")</f>
        <v> </v>
      </c>
      <c r="N169" s="154">
        <f t="shared" si="36"/>
        <v>161</v>
      </c>
      <c r="O169" s="154">
        <f t="shared" si="37"/>
        <v>0</v>
      </c>
      <c r="P169" s="84">
        <f t="shared" si="38"/>
      </c>
      <c r="Q169" s="84">
        <f t="shared" si="39"/>
        <v>1000</v>
      </c>
      <c r="R169" s="84">
        <f t="shared" si="40"/>
        <v>1000</v>
      </c>
      <c r="S169" s="154" t="str">
        <f>IF(COUNTIF($F$4:$F169,J169)&lt;4,$F169," ")</f>
        <v> </v>
      </c>
      <c r="T169" s="154">
        <f t="shared" si="41"/>
        <v>161</v>
      </c>
      <c r="U169" s="154">
        <f t="shared" si="42"/>
        <v>0</v>
      </c>
      <c r="V169" s="84">
        <f t="shared" si="43"/>
      </c>
      <c r="W169" s="84">
        <f t="shared" si="44"/>
      </c>
      <c r="X169" s="154">
        <f t="shared" si="45"/>
      </c>
      <c r="Y169" s="154">
        <f t="shared" si="46"/>
      </c>
      <c r="Z169" s="53" t="str">
        <f>IF(COUNTIF($C$4:$C$208,C169)&gt;1,"X"," ")</f>
        <v> </v>
      </c>
      <c r="AA169" s="89">
        <f>IF(COUNTIF($B$4:$B$208,B169)&gt;1,"T",B169)</f>
        <v>161</v>
      </c>
    </row>
    <row r="170" spans="1:27" ht="15">
      <c r="A170" s="74">
        <f>IF(B170&lt;1,1000,(IF(AA170=B170,B170,(20100-SUM($AA$4:$AA$208))/(COUNTIF($AA$4:$AA$208,"T")))))</f>
        <v>162</v>
      </c>
      <c r="B170" s="63">
        <v>162</v>
      </c>
      <c r="C170" s="73"/>
      <c r="D170" s="37" t="str">
        <f>IF(C170&gt;0,CONCATENATE((VLOOKUP($C170,Inscription!$A$12:$G$211,3,FALSE)),"   ",(VLOOKUP($C170,Inscription!$A$12:$G$211,4,FALSE)))," ")</f>
        <v> </v>
      </c>
      <c r="E170" s="38"/>
      <c r="F170" s="42" t="str">
        <f>IF(C170&gt;0,(VLOOKUP($C170,Inscription!$A$12:$G$211,5,FALSE))," ")</f>
        <v> </v>
      </c>
      <c r="G170" s="7" t="str">
        <f>IF(C170&gt;0,(VLOOKUP($C170,Inscription!$A$12:$G$211,7,FALSE))," ")</f>
        <v> </v>
      </c>
      <c r="H170" s="42" t="str">
        <f>LEFT(IF(C170&gt;0,(VLOOKUP($C170,Inscription!$A$12:$G$211,6,FALSE))," "),8)</f>
        <v> </v>
      </c>
      <c r="I170" s="70">
        <f t="shared" si="47"/>
        <v>0</v>
      </c>
      <c r="J170" s="154" t="str">
        <f>IF(COUNTIF($F$4:$F170,$F170)&lt;2,$F170," ")</f>
        <v> </v>
      </c>
      <c r="K170" s="154">
        <f t="shared" si="34"/>
        <v>162</v>
      </c>
      <c r="L170" s="154">
        <f t="shared" si="35"/>
        <v>0</v>
      </c>
      <c r="M170" s="154" t="str">
        <f>IF(COUNTIF($F$4:$F170,$F170)&lt;3,$F170," ")</f>
        <v> </v>
      </c>
      <c r="N170" s="154">
        <f t="shared" si="36"/>
        <v>162</v>
      </c>
      <c r="O170" s="154">
        <f t="shared" si="37"/>
        <v>0</v>
      </c>
      <c r="P170" s="84">
        <f t="shared" si="38"/>
      </c>
      <c r="Q170" s="84">
        <f t="shared" si="39"/>
        <v>1000</v>
      </c>
      <c r="R170" s="84">
        <f t="shared" si="40"/>
        <v>1000</v>
      </c>
      <c r="S170" s="154" t="str">
        <f>IF(COUNTIF($F$4:$F170,J170)&lt;4,$F170," ")</f>
        <v> </v>
      </c>
      <c r="T170" s="154">
        <f t="shared" si="41"/>
        <v>162</v>
      </c>
      <c r="U170" s="154">
        <f t="shared" si="42"/>
        <v>0</v>
      </c>
      <c r="V170" s="84">
        <f t="shared" si="43"/>
      </c>
      <c r="W170" s="84">
        <f t="shared" si="44"/>
      </c>
      <c r="X170" s="154">
        <f t="shared" si="45"/>
      </c>
      <c r="Y170" s="154">
        <f t="shared" si="46"/>
      </c>
      <c r="Z170" s="53" t="str">
        <f>IF(COUNTIF($C$4:$C$208,C170)&gt;1,"X"," ")</f>
        <v> </v>
      </c>
      <c r="AA170" s="89">
        <f>IF(COUNTIF($B$4:$B$208,B170)&gt;1,"T",B170)</f>
        <v>162</v>
      </c>
    </row>
    <row r="171" spans="1:27" ht="15">
      <c r="A171" s="74">
        <f>IF(B171&lt;1,1000,(IF(AA171=B171,B171,(20100-SUM($AA$4:$AA$208))/(COUNTIF($AA$4:$AA$208,"T")))))</f>
        <v>163</v>
      </c>
      <c r="B171" s="63">
        <v>163</v>
      </c>
      <c r="C171" s="73"/>
      <c r="D171" s="37" t="str">
        <f>IF(C171&gt;0,CONCATENATE((VLOOKUP($C171,Inscription!$A$12:$G$211,3,FALSE)),"   ",(VLOOKUP($C171,Inscription!$A$12:$G$211,4,FALSE)))," ")</f>
        <v> </v>
      </c>
      <c r="E171" s="38"/>
      <c r="F171" s="42" t="str">
        <f>IF(C171&gt;0,(VLOOKUP($C171,Inscription!$A$12:$G$211,5,FALSE))," ")</f>
        <v> </v>
      </c>
      <c r="G171" s="7" t="str">
        <f>IF(C171&gt;0,(VLOOKUP($C171,Inscription!$A$12:$G$211,7,FALSE))," ")</f>
        <v> </v>
      </c>
      <c r="H171" s="42" t="str">
        <f>LEFT(IF(C171&gt;0,(VLOOKUP($C171,Inscription!$A$12:$G$211,6,FALSE))," "),8)</f>
        <v> </v>
      </c>
      <c r="I171" s="70">
        <f t="shared" si="47"/>
        <v>0</v>
      </c>
      <c r="J171" s="154" t="str">
        <f>IF(COUNTIF($F$4:$F171,$F171)&lt;2,$F171," ")</f>
        <v> </v>
      </c>
      <c r="K171" s="154">
        <f t="shared" si="34"/>
        <v>163</v>
      </c>
      <c r="L171" s="154">
        <f t="shared" si="35"/>
        <v>0</v>
      </c>
      <c r="M171" s="154" t="str">
        <f>IF(COUNTIF($F$4:$F171,$F171)&lt;3,$F171," ")</f>
        <v> </v>
      </c>
      <c r="N171" s="154">
        <f t="shared" si="36"/>
        <v>163</v>
      </c>
      <c r="O171" s="154">
        <f t="shared" si="37"/>
        <v>0</v>
      </c>
      <c r="P171" s="84">
        <f t="shared" si="38"/>
      </c>
      <c r="Q171" s="84">
        <f t="shared" si="39"/>
        <v>1000</v>
      </c>
      <c r="R171" s="84">
        <f t="shared" si="40"/>
        <v>1000</v>
      </c>
      <c r="S171" s="154" t="str">
        <f>IF(COUNTIF($F$4:$F171,J171)&lt;4,$F171," ")</f>
        <v> </v>
      </c>
      <c r="T171" s="154">
        <f t="shared" si="41"/>
        <v>163</v>
      </c>
      <c r="U171" s="154">
        <f t="shared" si="42"/>
        <v>0</v>
      </c>
      <c r="V171" s="84">
        <f t="shared" si="43"/>
      </c>
      <c r="W171" s="84">
        <f t="shared" si="44"/>
      </c>
      <c r="X171" s="154">
        <f t="shared" si="45"/>
      </c>
      <c r="Y171" s="154">
        <f t="shared" si="46"/>
      </c>
      <c r="Z171" s="53" t="str">
        <f>IF(COUNTIF($C$4:$C$208,C171)&gt;1,"X"," ")</f>
        <v> </v>
      </c>
      <c r="AA171" s="89">
        <f>IF(COUNTIF($B$4:$B$208,B171)&gt;1,"T",B171)</f>
        <v>163</v>
      </c>
    </row>
    <row r="172" spans="1:27" ht="15">
      <c r="A172" s="74">
        <f>IF(B172&lt;1,1000,(IF(AA172=B172,B172,(20100-SUM($AA$4:$AA$208))/(COUNTIF($AA$4:$AA$208,"T")))))</f>
        <v>164</v>
      </c>
      <c r="B172" s="63">
        <v>164</v>
      </c>
      <c r="C172" s="73"/>
      <c r="D172" s="37" t="str">
        <f>IF(C172&gt;0,CONCATENATE((VLOOKUP($C172,Inscription!$A$12:$G$211,3,FALSE)),"   ",(VLOOKUP($C172,Inscription!$A$12:$G$211,4,FALSE)))," ")</f>
        <v> </v>
      </c>
      <c r="E172" s="38"/>
      <c r="F172" s="42" t="str">
        <f>IF(C172&gt;0,(VLOOKUP($C172,Inscription!$A$12:$G$211,5,FALSE))," ")</f>
        <v> </v>
      </c>
      <c r="G172" s="7" t="str">
        <f>IF(C172&gt;0,(VLOOKUP($C172,Inscription!$A$12:$G$211,7,FALSE))," ")</f>
        <v> </v>
      </c>
      <c r="H172" s="42" t="str">
        <f>LEFT(IF(C172&gt;0,(VLOOKUP($C172,Inscription!$A$12:$G$211,6,FALSE))," "),8)</f>
        <v> </v>
      </c>
      <c r="I172" s="70">
        <f t="shared" si="47"/>
        <v>0</v>
      </c>
      <c r="J172" s="154" t="str">
        <f>IF(COUNTIF($F$4:$F172,$F172)&lt;2,$F172," ")</f>
        <v> </v>
      </c>
      <c r="K172" s="154">
        <f t="shared" si="34"/>
        <v>164</v>
      </c>
      <c r="L172" s="154">
        <f t="shared" si="35"/>
        <v>0</v>
      </c>
      <c r="M172" s="154" t="str">
        <f>IF(COUNTIF($F$4:$F172,$F172)&lt;3,$F172," ")</f>
        <v> </v>
      </c>
      <c r="N172" s="154">
        <f t="shared" si="36"/>
        <v>164</v>
      </c>
      <c r="O172" s="154">
        <f t="shared" si="37"/>
        <v>0</v>
      </c>
      <c r="P172" s="84">
        <f t="shared" si="38"/>
      </c>
      <c r="Q172" s="84">
        <f t="shared" si="39"/>
        <v>1000</v>
      </c>
      <c r="R172" s="84">
        <f t="shared" si="40"/>
        <v>1000</v>
      </c>
      <c r="S172" s="154" t="str">
        <f>IF(COUNTIF($F$4:$F172,J172)&lt;4,$F172," ")</f>
        <v> </v>
      </c>
      <c r="T172" s="154">
        <f t="shared" si="41"/>
        <v>164</v>
      </c>
      <c r="U172" s="154">
        <f t="shared" si="42"/>
        <v>0</v>
      </c>
      <c r="V172" s="84">
        <f t="shared" si="43"/>
      </c>
      <c r="W172" s="84">
        <f t="shared" si="44"/>
      </c>
      <c r="X172" s="154">
        <f t="shared" si="45"/>
      </c>
      <c r="Y172" s="154">
        <f t="shared" si="46"/>
      </c>
      <c r="Z172" s="53" t="str">
        <f>IF(COUNTIF($C$4:$C$208,C172)&gt;1,"X"," ")</f>
        <v> </v>
      </c>
      <c r="AA172" s="89">
        <f>IF(COUNTIF($B$4:$B$208,B172)&gt;1,"T",B172)</f>
        <v>164</v>
      </c>
    </row>
    <row r="173" spans="1:27" ht="15">
      <c r="A173" s="74">
        <f>IF(B173&lt;1,1000,(IF(AA173=B173,B173,(20100-SUM($AA$4:$AA$208))/(COUNTIF($AA$4:$AA$208,"T")))))</f>
        <v>165</v>
      </c>
      <c r="B173" s="63">
        <v>165</v>
      </c>
      <c r="C173" s="73"/>
      <c r="D173" s="37" t="str">
        <f>IF(C173&gt;0,CONCATENATE((VLOOKUP($C173,Inscription!$A$12:$G$211,3,FALSE)),"   ",(VLOOKUP($C173,Inscription!$A$12:$G$211,4,FALSE)))," ")</f>
        <v> </v>
      </c>
      <c r="E173" s="38"/>
      <c r="F173" s="42" t="str">
        <f>IF(C173&gt;0,(VLOOKUP($C173,Inscription!$A$12:$G$211,5,FALSE))," ")</f>
        <v> </v>
      </c>
      <c r="G173" s="7" t="str">
        <f>IF(C173&gt;0,(VLOOKUP($C173,Inscription!$A$12:$G$211,7,FALSE))," ")</f>
        <v> </v>
      </c>
      <c r="H173" s="42" t="str">
        <f>LEFT(IF(C173&gt;0,(VLOOKUP($C173,Inscription!$A$12:$G$211,6,FALSE))," "),8)</f>
        <v> </v>
      </c>
      <c r="I173" s="70">
        <f t="shared" si="47"/>
        <v>0</v>
      </c>
      <c r="J173" s="154" t="str">
        <f>IF(COUNTIF($F$4:$F173,$F173)&lt;2,$F173," ")</f>
        <v> </v>
      </c>
      <c r="K173" s="154">
        <f t="shared" si="34"/>
        <v>165</v>
      </c>
      <c r="L173" s="154">
        <f t="shared" si="35"/>
        <v>0</v>
      </c>
      <c r="M173" s="154" t="str">
        <f>IF(COUNTIF($F$4:$F173,$F173)&lt;3,$F173," ")</f>
        <v> </v>
      </c>
      <c r="N173" s="154">
        <f t="shared" si="36"/>
        <v>165</v>
      </c>
      <c r="O173" s="154">
        <f t="shared" si="37"/>
        <v>0</v>
      </c>
      <c r="P173" s="84">
        <f t="shared" si="38"/>
      </c>
      <c r="Q173" s="84">
        <f t="shared" si="39"/>
        <v>1000</v>
      </c>
      <c r="R173" s="84">
        <f t="shared" si="40"/>
        <v>1000</v>
      </c>
      <c r="S173" s="154" t="str">
        <f>IF(COUNTIF($F$4:$F173,J173)&lt;4,$F173," ")</f>
        <v> </v>
      </c>
      <c r="T173" s="154">
        <f t="shared" si="41"/>
        <v>165</v>
      </c>
      <c r="U173" s="154">
        <f t="shared" si="42"/>
        <v>0</v>
      </c>
      <c r="V173" s="84">
        <f t="shared" si="43"/>
      </c>
      <c r="W173" s="84">
        <f t="shared" si="44"/>
      </c>
      <c r="X173" s="154">
        <f t="shared" si="45"/>
      </c>
      <c r="Y173" s="154">
        <f t="shared" si="46"/>
      </c>
      <c r="Z173" s="53" t="str">
        <f>IF(COUNTIF($C$4:$C$208,C173)&gt;1,"X"," ")</f>
        <v> </v>
      </c>
      <c r="AA173" s="89">
        <f>IF(COUNTIF($B$4:$B$208,B173)&gt;1,"T",B173)</f>
        <v>165</v>
      </c>
    </row>
    <row r="174" spans="1:27" ht="15">
      <c r="A174" s="74">
        <f>IF(B174&lt;1,1000,(IF(AA174=B174,B174,(20100-SUM($AA$4:$AA$208))/(COUNTIF($AA$4:$AA$208,"T")))))</f>
        <v>166</v>
      </c>
      <c r="B174" s="63">
        <v>166</v>
      </c>
      <c r="C174" s="73"/>
      <c r="D174" s="37" t="str">
        <f>IF(C174&gt;0,CONCATENATE((VLOOKUP($C174,Inscription!$A$12:$G$211,3,FALSE)),"   ",(VLOOKUP($C174,Inscription!$A$12:$G$211,4,FALSE)))," ")</f>
        <v> </v>
      </c>
      <c r="E174" s="38"/>
      <c r="F174" s="42" t="str">
        <f>IF(C174&gt;0,(VLOOKUP($C174,Inscription!$A$12:$G$211,5,FALSE))," ")</f>
        <v> </v>
      </c>
      <c r="G174" s="7" t="str">
        <f>IF(C174&gt;0,(VLOOKUP($C174,Inscription!$A$12:$G$211,7,FALSE))," ")</f>
        <v> </v>
      </c>
      <c r="H174" s="42" t="str">
        <f>LEFT(IF(C174&gt;0,(VLOOKUP($C174,Inscription!$A$12:$G$211,6,FALSE))," "),8)</f>
        <v> </v>
      </c>
      <c r="I174" s="70">
        <f t="shared" si="47"/>
        <v>0</v>
      </c>
      <c r="J174" s="154" t="str">
        <f>IF(COUNTIF($F$4:$F174,$F174)&lt;2,$F174," ")</f>
        <v> </v>
      </c>
      <c r="K174" s="154">
        <f t="shared" si="34"/>
        <v>166</v>
      </c>
      <c r="L174" s="154">
        <f t="shared" si="35"/>
        <v>0</v>
      </c>
      <c r="M174" s="154" t="str">
        <f>IF(COUNTIF($F$4:$F174,$F174)&lt;3,$F174," ")</f>
        <v> </v>
      </c>
      <c r="N174" s="154">
        <f t="shared" si="36"/>
        <v>166</v>
      </c>
      <c r="O174" s="154">
        <f t="shared" si="37"/>
        <v>0</v>
      </c>
      <c r="P174" s="84">
        <f t="shared" si="38"/>
      </c>
      <c r="Q174" s="84">
        <f t="shared" si="39"/>
        <v>1000</v>
      </c>
      <c r="R174" s="84">
        <f t="shared" si="40"/>
        <v>1000</v>
      </c>
      <c r="S174" s="154" t="str">
        <f>IF(COUNTIF($F$4:$F174,J174)&lt;4,$F174," ")</f>
        <v> </v>
      </c>
      <c r="T174" s="154">
        <f t="shared" si="41"/>
        <v>166</v>
      </c>
      <c r="U174" s="154">
        <f t="shared" si="42"/>
        <v>0</v>
      </c>
      <c r="V174" s="84">
        <f t="shared" si="43"/>
      </c>
      <c r="W174" s="84">
        <f t="shared" si="44"/>
      </c>
      <c r="X174" s="154">
        <f t="shared" si="45"/>
      </c>
      <c r="Y174" s="154">
        <f t="shared" si="46"/>
      </c>
      <c r="Z174" s="53" t="str">
        <f>IF(COUNTIF($C$4:$C$208,C174)&gt;1,"X"," ")</f>
        <v> </v>
      </c>
      <c r="AA174" s="89">
        <f>IF(COUNTIF($B$4:$B$208,B174)&gt;1,"T",B174)</f>
        <v>166</v>
      </c>
    </row>
    <row r="175" spans="1:27" ht="15">
      <c r="A175" s="74">
        <f>IF(B175&lt;1,1000,(IF(AA175=B175,B175,(20100-SUM($AA$4:$AA$208))/(COUNTIF($AA$4:$AA$208,"T")))))</f>
        <v>167</v>
      </c>
      <c r="B175" s="63">
        <v>167</v>
      </c>
      <c r="C175" s="73"/>
      <c r="D175" s="37" t="str">
        <f>IF(C175&gt;0,CONCATENATE((VLOOKUP($C175,Inscription!$A$12:$G$211,3,FALSE)),"   ",(VLOOKUP($C175,Inscription!$A$12:$G$211,4,FALSE)))," ")</f>
        <v> </v>
      </c>
      <c r="E175" s="38"/>
      <c r="F175" s="42" t="str">
        <f>IF(C175&gt;0,(VLOOKUP($C175,Inscription!$A$12:$G$211,5,FALSE))," ")</f>
        <v> </v>
      </c>
      <c r="G175" s="7" t="str">
        <f>IF(C175&gt;0,(VLOOKUP($C175,Inscription!$A$12:$G$211,7,FALSE))," ")</f>
        <v> </v>
      </c>
      <c r="H175" s="42" t="str">
        <f>LEFT(IF(C175&gt;0,(VLOOKUP($C175,Inscription!$A$12:$G$211,6,FALSE))," "),8)</f>
        <v> </v>
      </c>
      <c r="I175" s="70">
        <f t="shared" si="47"/>
        <v>0</v>
      </c>
      <c r="J175" s="154" t="str">
        <f>IF(COUNTIF($F$4:$F175,$F175)&lt;2,$F175," ")</f>
        <v> </v>
      </c>
      <c r="K175" s="154">
        <f t="shared" si="34"/>
        <v>167</v>
      </c>
      <c r="L175" s="154">
        <f t="shared" si="35"/>
        <v>0</v>
      </c>
      <c r="M175" s="154" t="str">
        <f>IF(COUNTIF($F$4:$F175,$F175)&lt;3,$F175," ")</f>
        <v> </v>
      </c>
      <c r="N175" s="154">
        <f t="shared" si="36"/>
        <v>167</v>
      </c>
      <c r="O175" s="154">
        <f t="shared" si="37"/>
        <v>0</v>
      </c>
      <c r="P175" s="84">
        <f t="shared" si="38"/>
      </c>
      <c r="Q175" s="84">
        <f t="shared" si="39"/>
        <v>1000</v>
      </c>
      <c r="R175" s="84">
        <f t="shared" si="40"/>
        <v>1000</v>
      </c>
      <c r="S175" s="154" t="str">
        <f>IF(COUNTIF($F$4:$F175,J175)&lt;4,$F175," ")</f>
        <v> </v>
      </c>
      <c r="T175" s="154">
        <f t="shared" si="41"/>
        <v>167</v>
      </c>
      <c r="U175" s="154">
        <f t="shared" si="42"/>
        <v>0</v>
      </c>
      <c r="V175" s="84">
        <f t="shared" si="43"/>
      </c>
      <c r="W175" s="84">
        <f t="shared" si="44"/>
      </c>
      <c r="X175" s="154">
        <f t="shared" si="45"/>
      </c>
      <c r="Y175" s="154">
        <f t="shared" si="46"/>
      </c>
      <c r="Z175" s="53" t="str">
        <f>IF(COUNTIF($C$4:$C$208,C175)&gt;1,"X"," ")</f>
        <v> </v>
      </c>
      <c r="AA175" s="89">
        <f>IF(COUNTIF($B$4:$B$208,B175)&gt;1,"T",B175)</f>
        <v>167</v>
      </c>
    </row>
    <row r="176" spans="1:27" ht="15">
      <c r="A176" s="74">
        <f>IF(B176&lt;1,1000,(IF(AA176=B176,B176,(20100-SUM($AA$4:$AA$208))/(COUNTIF($AA$4:$AA$208,"T")))))</f>
        <v>168</v>
      </c>
      <c r="B176" s="63">
        <v>168</v>
      </c>
      <c r="C176" s="73"/>
      <c r="D176" s="37" t="str">
        <f>IF(C176&gt;0,CONCATENATE((VLOOKUP($C176,Inscription!$A$12:$G$211,3,FALSE)),"   ",(VLOOKUP($C176,Inscription!$A$12:$G$211,4,FALSE)))," ")</f>
        <v> </v>
      </c>
      <c r="E176" s="38"/>
      <c r="F176" s="42" t="str">
        <f>IF(C176&gt;0,(VLOOKUP($C176,Inscription!$A$12:$G$211,5,FALSE))," ")</f>
        <v> </v>
      </c>
      <c r="G176" s="7" t="str">
        <f>IF(C176&gt;0,(VLOOKUP($C176,Inscription!$A$12:$G$211,7,FALSE))," ")</f>
        <v> </v>
      </c>
      <c r="H176" s="42" t="str">
        <f>LEFT(IF(C176&gt;0,(VLOOKUP($C176,Inscription!$A$12:$G$211,6,FALSE))," "),8)</f>
        <v> </v>
      </c>
      <c r="I176" s="70">
        <f t="shared" si="47"/>
        <v>0</v>
      </c>
      <c r="J176" s="154" t="str">
        <f>IF(COUNTIF($F$4:$F176,$F176)&lt;2,$F176," ")</f>
        <v> </v>
      </c>
      <c r="K176" s="154">
        <f t="shared" si="34"/>
        <v>168</v>
      </c>
      <c r="L176" s="154">
        <f t="shared" si="35"/>
        <v>0</v>
      </c>
      <c r="M176" s="154" t="str">
        <f>IF(COUNTIF($F$4:$F176,$F176)&lt;3,$F176," ")</f>
        <v> </v>
      </c>
      <c r="N176" s="154">
        <f t="shared" si="36"/>
        <v>168</v>
      </c>
      <c r="O176" s="154">
        <f t="shared" si="37"/>
        <v>0</v>
      </c>
      <c r="P176" s="84">
        <f t="shared" si="38"/>
      </c>
      <c r="Q176" s="84">
        <f t="shared" si="39"/>
        <v>1000</v>
      </c>
      <c r="R176" s="84">
        <f t="shared" si="40"/>
        <v>1000</v>
      </c>
      <c r="S176" s="154" t="str">
        <f>IF(COUNTIF($F$4:$F176,J176)&lt;4,$F176," ")</f>
        <v> </v>
      </c>
      <c r="T176" s="154">
        <f t="shared" si="41"/>
        <v>168</v>
      </c>
      <c r="U176" s="154">
        <f t="shared" si="42"/>
        <v>0</v>
      </c>
      <c r="V176" s="84">
        <f t="shared" si="43"/>
      </c>
      <c r="W176" s="84">
        <f t="shared" si="44"/>
      </c>
      <c r="X176" s="154">
        <f t="shared" si="45"/>
      </c>
      <c r="Y176" s="154">
        <f t="shared" si="46"/>
      </c>
      <c r="Z176" s="53" t="str">
        <f>IF(COUNTIF($C$4:$C$208,C176)&gt;1,"X"," ")</f>
        <v> </v>
      </c>
      <c r="AA176" s="89">
        <f>IF(COUNTIF($B$4:$B$208,B176)&gt;1,"T",B176)</f>
        <v>168</v>
      </c>
    </row>
    <row r="177" spans="1:27" ht="15">
      <c r="A177" s="74">
        <f>IF(B177&lt;1,1000,(IF(AA177=B177,B177,(20100-SUM($AA$4:$AA$208))/(COUNTIF($AA$4:$AA$208,"T")))))</f>
        <v>169</v>
      </c>
      <c r="B177" s="63">
        <v>169</v>
      </c>
      <c r="C177" s="73"/>
      <c r="D177" s="37" t="str">
        <f>IF(C177&gt;0,CONCATENATE((VLOOKUP($C177,Inscription!$A$12:$G$211,3,FALSE)),"   ",(VLOOKUP($C177,Inscription!$A$12:$G$211,4,FALSE)))," ")</f>
        <v> </v>
      </c>
      <c r="E177" s="38"/>
      <c r="F177" s="42" t="str">
        <f>IF(C177&gt;0,(VLOOKUP($C177,Inscription!$A$12:$G$211,5,FALSE))," ")</f>
        <v> </v>
      </c>
      <c r="G177" s="7" t="str">
        <f>IF(C177&gt;0,(VLOOKUP($C177,Inscription!$A$12:$G$211,7,FALSE))," ")</f>
        <v> </v>
      </c>
      <c r="H177" s="42" t="str">
        <f>LEFT(IF(C177&gt;0,(VLOOKUP($C177,Inscription!$A$12:$G$211,6,FALSE))," "),8)</f>
        <v> </v>
      </c>
      <c r="I177" s="70">
        <f t="shared" si="47"/>
        <v>0</v>
      </c>
      <c r="J177" s="154" t="str">
        <f>IF(COUNTIF($F$4:$F177,$F177)&lt;2,$F177," ")</f>
        <v> </v>
      </c>
      <c r="K177" s="154">
        <f t="shared" si="34"/>
        <v>169</v>
      </c>
      <c r="L177" s="154">
        <f t="shared" si="35"/>
        <v>0</v>
      </c>
      <c r="M177" s="154" t="str">
        <f>IF(COUNTIF($F$4:$F177,$F177)&lt;3,$F177," ")</f>
        <v> </v>
      </c>
      <c r="N177" s="154">
        <f t="shared" si="36"/>
        <v>169</v>
      </c>
      <c r="O177" s="154">
        <f t="shared" si="37"/>
        <v>0</v>
      </c>
      <c r="P177" s="84">
        <f t="shared" si="38"/>
      </c>
      <c r="Q177" s="84">
        <f t="shared" si="39"/>
        <v>1000</v>
      </c>
      <c r="R177" s="84">
        <f t="shared" si="40"/>
        <v>1000</v>
      </c>
      <c r="S177" s="154" t="str">
        <f>IF(COUNTIF($F$4:$F177,J177)&lt;4,$F177," ")</f>
        <v> </v>
      </c>
      <c r="T177" s="154">
        <f t="shared" si="41"/>
        <v>169</v>
      </c>
      <c r="U177" s="154">
        <f t="shared" si="42"/>
        <v>0</v>
      </c>
      <c r="V177" s="84">
        <f t="shared" si="43"/>
      </c>
      <c r="W177" s="84">
        <f t="shared" si="44"/>
      </c>
      <c r="X177" s="154">
        <f t="shared" si="45"/>
      </c>
      <c r="Y177" s="154">
        <f t="shared" si="46"/>
      </c>
      <c r="Z177" s="53" t="str">
        <f>IF(COUNTIF($C$4:$C$208,C177)&gt;1,"X"," ")</f>
        <v> </v>
      </c>
      <c r="AA177" s="89">
        <f>IF(COUNTIF($B$4:$B$208,B177)&gt;1,"T",B177)</f>
        <v>169</v>
      </c>
    </row>
    <row r="178" spans="1:27" ht="15">
      <c r="A178" s="74">
        <f>IF(B178&lt;1,1000,(IF(AA178=B178,B178,(20100-SUM($AA$4:$AA$208))/(COUNTIF($AA$4:$AA$208,"T")))))</f>
        <v>170</v>
      </c>
      <c r="B178" s="63">
        <v>170</v>
      </c>
      <c r="C178" s="73"/>
      <c r="D178" s="37" t="str">
        <f>IF(C178&gt;0,CONCATENATE((VLOOKUP($C178,Inscription!$A$12:$G$211,3,FALSE)),"   ",(VLOOKUP($C178,Inscription!$A$12:$G$211,4,FALSE)))," ")</f>
        <v> </v>
      </c>
      <c r="E178" s="38"/>
      <c r="F178" s="42" t="str">
        <f>IF(C178&gt;0,(VLOOKUP($C178,Inscription!$A$12:$G$211,5,FALSE))," ")</f>
        <v> </v>
      </c>
      <c r="G178" s="7" t="str">
        <f>IF(C178&gt;0,(VLOOKUP($C178,Inscription!$A$12:$G$211,7,FALSE))," ")</f>
        <v> </v>
      </c>
      <c r="H178" s="42" t="str">
        <f>LEFT(IF(C178&gt;0,(VLOOKUP($C178,Inscription!$A$12:$G$211,6,FALSE))," "),8)</f>
        <v> </v>
      </c>
      <c r="I178" s="70">
        <f t="shared" si="47"/>
        <v>0</v>
      </c>
      <c r="J178" s="154" t="str">
        <f>IF(COUNTIF($F$4:$F178,$F178)&lt;2,$F178," ")</f>
        <v> </v>
      </c>
      <c r="K178" s="154">
        <f t="shared" si="34"/>
        <v>170</v>
      </c>
      <c r="L178" s="154">
        <f t="shared" si="35"/>
        <v>0</v>
      </c>
      <c r="M178" s="154" t="str">
        <f>IF(COUNTIF($F$4:$F178,$F178)&lt;3,$F178," ")</f>
        <v> </v>
      </c>
      <c r="N178" s="154">
        <f t="shared" si="36"/>
        <v>170</v>
      </c>
      <c r="O178" s="154">
        <f t="shared" si="37"/>
        <v>0</v>
      </c>
      <c r="P178" s="84">
        <f t="shared" si="38"/>
      </c>
      <c r="Q178" s="84">
        <f t="shared" si="39"/>
        <v>1000</v>
      </c>
      <c r="R178" s="84">
        <f t="shared" si="40"/>
        <v>1000</v>
      </c>
      <c r="S178" s="154" t="str">
        <f>IF(COUNTIF($F$4:$F178,J178)&lt;4,$F178," ")</f>
        <v> </v>
      </c>
      <c r="T178" s="154">
        <f t="shared" si="41"/>
        <v>170</v>
      </c>
      <c r="U178" s="154">
        <f t="shared" si="42"/>
        <v>0</v>
      </c>
      <c r="V178" s="84">
        <f t="shared" si="43"/>
      </c>
      <c r="W178" s="84">
        <f t="shared" si="44"/>
      </c>
      <c r="X178" s="154">
        <f t="shared" si="45"/>
      </c>
      <c r="Y178" s="154">
        <f t="shared" si="46"/>
      </c>
      <c r="Z178" s="53" t="str">
        <f>IF(COUNTIF($C$4:$C$208,C178)&gt;1,"X"," ")</f>
        <v> </v>
      </c>
      <c r="AA178" s="89">
        <f>IF(COUNTIF($B$4:$B$208,B178)&gt;1,"T",B178)</f>
        <v>170</v>
      </c>
    </row>
    <row r="179" spans="1:27" ht="15">
      <c r="A179" s="74">
        <f>IF(B179&lt;1,1000,(IF(AA179=B179,B179,(20100-SUM($AA$4:$AA$208))/(COUNTIF($AA$4:$AA$208,"T")))))</f>
        <v>171</v>
      </c>
      <c r="B179" s="63">
        <v>171</v>
      </c>
      <c r="C179" s="73"/>
      <c r="D179" s="37" t="str">
        <f>IF(C179&gt;0,CONCATENATE((VLOOKUP($C179,Inscription!$A$12:$G$211,3,FALSE)),"   ",(VLOOKUP($C179,Inscription!$A$12:$G$211,4,FALSE)))," ")</f>
        <v> </v>
      </c>
      <c r="E179" s="38"/>
      <c r="F179" s="42" t="str">
        <f>IF(C179&gt;0,(VLOOKUP($C179,Inscription!$A$12:$G$211,5,FALSE))," ")</f>
        <v> </v>
      </c>
      <c r="G179" s="7" t="str">
        <f>IF(C179&gt;0,(VLOOKUP($C179,Inscription!$A$12:$G$211,7,FALSE))," ")</f>
        <v> </v>
      </c>
      <c r="H179" s="42" t="str">
        <f>LEFT(IF(C179&gt;0,(VLOOKUP($C179,Inscription!$A$12:$G$211,6,FALSE))," "),8)</f>
        <v> </v>
      </c>
      <c r="I179" s="70">
        <f t="shared" si="47"/>
        <v>0</v>
      </c>
      <c r="J179" s="154" t="str">
        <f>IF(COUNTIF($F$4:$F179,$F179)&lt;2,$F179," ")</f>
        <v> </v>
      </c>
      <c r="K179" s="154">
        <f t="shared" si="34"/>
        <v>171</v>
      </c>
      <c r="L179" s="154">
        <f t="shared" si="35"/>
        <v>0</v>
      </c>
      <c r="M179" s="154" t="str">
        <f>IF(COUNTIF($F$4:$F179,$F179)&lt;3,$F179," ")</f>
        <v> </v>
      </c>
      <c r="N179" s="154">
        <f t="shared" si="36"/>
        <v>171</v>
      </c>
      <c r="O179" s="154">
        <f t="shared" si="37"/>
        <v>0</v>
      </c>
      <c r="P179" s="84">
        <f t="shared" si="38"/>
      </c>
      <c r="Q179" s="84">
        <f t="shared" si="39"/>
        <v>1000</v>
      </c>
      <c r="R179" s="84">
        <f t="shared" si="40"/>
        <v>1000</v>
      </c>
      <c r="S179" s="154" t="str">
        <f>IF(COUNTIF($F$4:$F179,J179)&lt;4,$F179," ")</f>
        <v> </v>
      </c>
      <c r="T179" s="154">
        <f t="shared" si="41"/>
        <v>171</v>
      </c>
      <c r="U179" s="154">
        <f t="shared" si="42"/>
        <v>0</v>
      </c>
      <c r="V179" s="84">
        <f t="shared" si="43"/>
      </c>
      <c r="W179" s="84">
        <f t="shared" si="44"/>
      </c>
      <c r="X179" s="154">
        <f t="shared" si="45"/>
      </c>
      <c r="Y179" s="154">
        <f t="shared" si="46"/>
      </c>
      <c r="Z179" s="53" t="str">
        <f>IF(COUNTIF($C$4:$C$208,C179)&gt;1,"X"," ")</f>
        <v> </v>
      </c>
      <c r="AA179" s="89">
        <f>IF(COUNTIF($B$4:$B$208,B179)&gt;1,"T",B179)</f>
        <v>171</v>
      </c>
    </row>
    <row r="180" spans="1:27" ht="15">
      <c r="A180" s="74">
        <f>IF(B180&lt;1,1000,(IF(AA180=B180,B180,(20100-SUM($AA$4:$AA$208))/(COUNTIF($AA$4:$AA$208,"T")))))</f>
        <v>172</v>
      </c>
      <c r="B180" s="63">
        <v>172</v>
      </c>
      <c r="C180" s="73"/>
      <c r="D180" s="37" t="str">
        <f>IF(C180&gt;0,CONCATENATE((VLOOKUP($C180,Inscription!$A$12:$G$211,3,FALSE)),"   ",(VLOOKUP($C180,Inscription!$A$12:$G$211,4,FALSE)))," ")</f>
        <v> </v>
      </c>
      <c r="E180" s="38"/>
      <c r="F180" s="42" t="str">
        <f>IF(C180&gt;0,(VLOOKUP($C180,Inscription!$A$12:$G$211,5,FALSE))," ")</f>
        <v> </v>
      </c>
      <c r="G180" s="7" t="str">
        <f>IF(C180&gt;0,(VLOOKUP($C180,Inscription!$A$12:$G$211,7,FALSE))," ")</f>
        <v> </v>
      </c>
      <c r="H180" s="42" t="str">
        <f>LEFT(IF(C180&gt;0,(VLOOKUP($C180,Inscription!$A$12:$G$211,6,FALSE))," "),8)</f>
        <v> </v>
      </c>
      <c r="I180" s="70">
        <f t="shared" si="47"/>
        <v>0</v>
      </c>
      <c r="J180" s="154" t="str">
        <f>IF(COUNTIF($F$4:$F180,$F180)&lt;2,$F180," ")</f>
        <v> </v>
      </c>
      <c r="K180" s="154">
        <f t="shared" si="34"/>
        <v>172</v>
      </c>
      <c r="L180" s="154">
        <f t="shared" si="35"/>
        <v>0</v>
      </c>
      <c r="M180" s="154" t="str">
        <f>IF(COUNTIF($F$4:$F180,$F180)&lt;3,$F180," ")</f>
        <v> </v>
      </c>
      <c r="N180" s="154">
        <f t="shared" si="36"/>
        <v>172</v>
      </c>
      <c r="O180" s="154">
        <f t="shared" si="37"/>
        <v>0</v>
      </c>
      <c r="P180" s="84">
        <f t="shared" si="38"/>
      </c>
      <c r="Q180" s="84">
        <f t="shared" si="39"/>
        <v>1000</v>
      </c>
      <c r="R180" s="84">
        <f t="shared" si="40"/>
        <v>1000</v>
      </c>
      <c r="S180" s="154" t="str">
        <f>IF(COUNTIF($F$4:$F180,J180)&lt;4,$F180," ")</f>
        <v> </v>
      </c>
      <c r="T180" s="154">
        <f t="shared" si="41"/>
        <v>172</v>
      </c>
      <c r="U180" s="154">
        <f t="shared" si="42"/>
        <v>0</v>
      </c>
      <c r="V180" s="84">
        <f t="shared" si="43"/>
      </c>
      <c r="W180" s="84">
        <f t="shared" si="44"/>
      </c>
      <c r="X180" s="154">
        <f t="shared" si="45"/>
      </c>
      <c r="Y180" s="154">
        <f t="shared" si="46"/>
      </c>
      <c r="Z180" s="53" t="str">
        <f>IF(COUNTIF($C$4:$C$208,C180)&gt;1,"X"," ")</f>
        <v> </v>
      </c>
      <c r="AA180" s="89">
        <f>IF(COUNTIF($B$4:$B$208,B180)&gt;1,"T",B180)</f>
        <v>172</v>
      </c>
    </row>
    <row r="181" spans="1:27" ht="15">
      <c r="A181" s="74">
        <f>IF(B181&lt;1,1000,(IF(AA181=B181,B181,(20100-SUM($AA$4:$AA$208))/(COUNTIF($AA$4:$AA$208,"T")))))</f>
        <v>173</v>
      </c>
      <c r="B181" s="63">
        <v>173</v>
      </c>
      <c r="C181" s="73"/>
      <c r="D181" s="37" t="str">
        <f>IF(C181&gt;0,CONCATENATE((VLOOKUP($C181,Inscription!$A$12:$G$211,3,FALSE)),"   ",(VLOOKUP($C181,Inscription!$A$12:$G$211,4,FALSE)))," ")</f>
        <v> </v>
      </c>
      <c r="E181" s="38"/>
      <c r="F181" s="42" t="str">
        <f>IF(C181&gt;0,(VLOOKUP($C181,Inscription!$A$12:$G$211,5,FALSE))," ")</f>
        <v> </v>
      </c>
      <c r="G181" s="7" t="str">
        <f>IF(C181&gt;0,(VLOOKUP($C181,Inscription!$A$12:$G$211,7,FALSE))," ")</f>
        <v> </v>
      </c>
      <c r="H181" s="42" t="str">
        <f>LEFT(IF(C181&gt;0,(VLOOKUP($C181,Inscription!$A$12:$G$211,6,FALSE))," "),8)</f>
        <v> </v>
      </c>
      <c r="I181" s="70">
        <f t="shared" si="47"/>
        <v>0</v>
      </c>
      <c r="J181" s="154" t="str">
        <f>IF(COUNTIF($F$4:$F181,$F181)&lt;2,$F181," ")</f>
        <v> </v>
      </c>
      <c r="K181" s="154">
        <f t="shared" si="34"/>
        <v>173</v>
      </c>
      <c r="L181" s="154">
        <f t="shared" si="35"/>
        <v>0</v>
      </c>
      <c r="M181" s="154" t="str">
        <f>IF(COUNTIF($F$4:$F181,$F181)&lt;3,$F181," ")</f>
        <v> </v>
      </c>
      <c r="N181" s="154">
        <f t="shared" si="36"/>
        <v>173</v>
      </c>
      <c r="O181" s="154">
        <f t="shared" si="37"/>
        <v>0</v>
      </c>
      <c r="P181" s="84">
        <f t="shared" si="38"/>
      </c>
      <c r="Q181" s="84">
        <f t="shared" si="39"/>
        <v>1000</v>
      </c>
      <c r="R181" s="84">
        <f t="shared" si="40"/>
        <v>1000</v>
      </c>
      <c r="S181" s="154" t="str">
        <f>IF(COUNTIF($F$4:$F181,J181)&lt;4,$F181," ")</f>
        <v> </v>
      </c>
      <c r="T181" s="154">
        <f t="shared" si="41"/>
        <v>173</v>
      </c>
      <c r="U181" s="154">
        <f t="shared" si="42"/>
        <v>0</v>
      </c>
      <c r="V181" s="84">
        <f t="shared" si="43"/>
      </c>
      <c r="W181" s="84">
        <f t="shared" si="44"/>
      </c>
      <c r="X181" s="154">
        <f t="shared" si="45"/>
      </c>
      <c r="Y181" s="154">
        <f t="shared" si="46"/>
      </c>
      <c r="Z181" s="53" t="str">
        <f>IF(COUNTIF($C$4:$C$208,C181)&gt;1,"X"," ")</f>
        <v> </v>
      </c>
      <c r="AA181" s="89">
        <f>IF(COUNTIF($B$4:$B$208,B181)&gt;1,"T",B181)</f>
        <v>173</v>
      </c>
    </row>
    <row r="182" spans="1:27" ht="15">
      <c r="A182" s="74">
        <f>IF(B182&lt;1,1000,(IF(AA182=B182,B182,(20100-SUM($AA$4:$AA$208))/(COUNTIF($AA$4:$AA$208,"T")))))</f>
        <v>174</v>
      </c>
      <c r="B182" s="63">
        <v>174</v>
      </c>
      <c r="C182" s="73"/>
      <c r="D182" s="37" t="str">
        <f>IF(C182&gt;0,CONCATENATE((VLOOKUP($C182,Inscription!$A$12:$G$211,3,FALSE)),"   ",(VLOOKUP($C182,Inscription!$A$12:$G$211,4,FALSE)))," ")</f>
        <v> </v>
      </c>
      <c r="E182" s="38"/>
      <c r="F182" s="42" t="str">
        <f>IF(C182&gt;0,(VLOOKUP($C182,Inscription!$A$12:$G$211,5,FALSE))," ")</f>
        <v> </v>
      </c>
      <c r="G182" s="7" t="str">
        <f>IF(C182&gt;0,(VLOOKUP($C182,Inscription!$A$12:$G$211,7,FALSE))," ")</f>
        <v> </v>
      </c>
      <c r="H182" s="42" t="str">
        <f>LEFT(IF(C182&gt;0,(VLOOKUP($C182,Inscription!$A$12:$G$211,6,FALSE))," "),8)</f>
        <v> </v>
      </c>
      <c r="I182" s="70">
        <f t="shared" si="47"/>
        <v>0</v>
      </c>
      <c r="J182" s="154" t="str">
        <f>IF(COUNTIF($F$4:$F182,$F182)&lt;2,$F182," ")</f>
        <v> </v>
      </c>
      <c r="K182" s="154">
        <f t="shared" si="34"/>
        <v>174</v>
      </c>
      <c r="L182" s="154">
        <f t="shared" si="35"/>
        <v>0</v>
      </c>
      <c r="M182" s="154" t="str">
        <f>IF(COUNTIF($F$4:$F182,$F182)&lt;3,$F182," ")</f>
        <v> </v>
      </c>
      <c r="N182" s="154">
        <f t="shared" si="36"/>
        <v>174</v>
      </c>
      <c r="O182" s="154">
        <f t="shared" si="37"/>
        <v>0</v>
      </c>
      <c r="P182" s="84">
        <f t="shared" si="38"/>
      </c>
      <c r="Q182" s="84">
        <f t="shared" si="39"/>
        <v>1000</v>
      </c>
      <c r="R182" s="84">
        <f t="shared" si="40"/>
        <v>1000</v>
      </c>
      <c r="S182" s="154" t="str">
        <f>IF(COUNTIF($F$4:$F182,J182)&lt;4,$F182," ")</f>
        <v> </v>
      </c>
      <c r="T182" s="154">
        <f t="shared" si="41"/>
        <v>174</v>
      </c>
      <c r="U182" s="154">
        <f t="shared" si="42"/>
        <v>0</v>
      </c>
      <c r="V182" s="84">
        <f t="shared" si="43"/>
      </c>
      <c r="W182" s="84">
        <f t="shared" si="44"/>
      </c>
      <c r="X182" s="154">
        <f t="shared" si="45"/>
      </c>
      <c r="Y182" s="154">
        <f t="shared" si="46"/>
      </c>
      <c r="Z182" s="53" t="str">
        <f>IF(COUNTIF($C$4:$C$208,C182)&gt;1,"X"," ")</f>
        <v> </v>
      </c>
      <c r="AA182" s="89">
        <f>IF(COUNTIF($B$4:$B$208,B182)&gt;1,"T",B182)</f>
        <v>174</v>
      </c>
    </row>
    <row r="183" spans="1:27" ht="15">
      <c r="A183" s="74">
        <f>IF(B183&lt;1,1000,(IF(AA183=B183,B183,(20100-SUM($AA$4:$AA$208))/(COUNTIF($AA$4:$AA$208,"T")))))</f>
        <v>175</v>
      </c>
      <c r="B183" s="63">
        <v>175</v>
      </c>
      <c r="C183" s="73"/>
      <c r="D183" s="37" t="str">
        <f>IF(C183&gt;0,CONCATENATE((VLOOKUP($C183,Inscription!$A$12:$G$211,3,FALSE)),"   ",(VLOOKUP($C183,Inscription!$A$12:$G$211,4,FALSE)))," ")</f>
        <v> </v>
      </c>
      <c r="E183" s="38"/>
      <c r="F183" s="42" t="str">
        <f>IF(C183&gt;0,(VLOOKUP($C183,Inscription!$A$12:$G$211,5,FALSE))," ")</f>
        <v> </v>
      </c>
      <c r="G183" s="7" t="str">
        <f>IF(C183&gt;0,(VLOOKUP($C183,Inscription!$A$12:$G$211,7,FALSE))," ")</f>
        <v> </v>
      </c>
      <c r="H183" s="42" t="str">
        <f>LEFT(IF(C183&gt;0,(VLOOKUP($C183,Inscription!$A$12:$G$211,6,FALSE))," "),8)</f>
        <v> </v>
      </c>
      <c r="I183" s="70">
        <f t="shared" si="47"/>
        <v>0</v>
      </c>
      <c r="J183" s="154" t="str">
        <f>IF(COUNTIF($F$4:$F183,$F183)&lt;2,$F183," ")</f>
        <v> </v>
      </c>
      <c r="K183" s="154">
        <f t="shared" si="34"/>
        <v>175</v>
      </c>
      <c r="L183" s="154">
        <f t="shared" si="35"/>
        <v>0</v>
      </c>
      <c r="M183" s="154" t="str">
        <f>IF(COUNTIF($F$4:$F183,$F183)&lt;3,$F183," ")</f>
        <v> </v>
      </c>
      <c r="N183" s="154">
        <f t="shared" si="36"/>
        <v>175</v>
      </c>
      <c r="O183" s="154">
        <f t="shared" si="37"/>
        <v>0</v>
      </c>
      <c r="P183" s="84">
        <f t="shared" si="38"/>
      </c>
      <c r="Q183" s="84">
        <f t="shared" si="39"/>
        <v>1000</v>
      </c>
      <c r="R183" s="84">
        <f t="shared" si="40"/>
        <v>1000</v>
      </c>
      <c r="S183" s="154" t="str">
        <f>IF(COUNTIF($F$4:$F183,J183)&lt;4,$F183," ")</f>
        <v> </v>
      </c>
      <c r="T183" s="154">
        <f t="shared" si="41"/>
        <v>175</v>
      </c>
      <c r="U183" s="154">
        <f t="shared" si="42"/>
        <v>0</v>
      </c>
      <c r="V183" s="84">
        <f t="shared" si="43"/>
      </c>
      <c r="W183" s="84">
        <f t="shared" si="44"/>
      </c>
      <c r="X183" s="154">
        <f t="shared" si="45"/>
      </c>
      <c r="Y183" s="154">
        <f t="shared" si="46"/>
      </c>
      <c r="Z183" s="53" t="str">
        <f>IF(COUNTIF($C$4:$C$208,C183)&gt;1,"X"," ")</f>
        <v> </v>
      </c>
      <c r="AA183" s="89">
        <f>IF(COUNTIF($B$4:$B$208,B183)&gt;1,"T",B183)</f>
        <v>175</v>
      </c>
    </row>
    <row r="184" spans="1:27" ht="15">
      <c r="A184" s="74">
        <f>IF(B184&lt;1,1000,(IF(AA184=B184,B184,(20100-SUM($AA$4:$AA$208))/(COUNTIF($AA$4:$AA$208,"T")))))</f>
        <v>176</v>
      </c>
      <c r="B184" s="63">
        <v>176</v>
      </c>
      <c r="C184" s="73"/>
      <c r="D184" s="37" t="str">
        <f>IF(C184&gt;0,CONCATENATE((VLOOKUP($C184,Inscription!$A$12:$G$211,3,FALSE)),"   ",(VLOOKUP($C184,Inscription!$A$12:$G$211,4,FALSE)))," ")</f>
        <v> </v>
      </c>
      <c r="E184" s="38"/>
      <c r="F184" s="42" t="str">
        <f>IF(C184&gt;0,(VLOOKUP($C184,Inscription!$A$12:$G$211,5,FALSE))," ")</f>
        <v> </v>
      </c>
      <c r="G184" s="7" t="str">
        <f>IF(C184&gt;0,(VLOOKUP($C184,Inscription!$A$12:$G$211,7,FALSE))," ")</f>
        <v> </v>
      </c>
      <c r="H184" s="42" t="str">
        <f>LEFT(IF(C184&gt;0,(VLOOKUP($C184,Inscription!$A$12:$G$211,6,FALSE))," "),8)</f>
        <v> </v>
      </c>
      <c r="I184" s="70">
        <f t="shared" si="47"/>
        <v>0</v>
      </c>
      <c r="J184" s="154" t="str">
        <f>IF(COUNTIF($F$4:$F184,$F184)&lt;2,$F184," ")</f>
        <v> </v>
      </c>
      <c r="K184" s="154">
        <f t="shared" si="34"/>
        <v>176</v>
      </c>
      <c r="L184" s="154">
        <f t="shared" si="35"/>
        <v>0</v>
      </c>
      <c r="M184" s="154" t="str">
        <f>IF(COUNTIF($F$4:$F184,$F184)&lt;3,$F184," ")</f>
        <v> </v>
      </c>
      <c r="N184" s="154">
        <f t="shared" si="36"/>
        <v>176</v>
      </c>
      <c r="O184" s="154">
        <f t="shared" si="37"/>
        <v>0</v>
      </c>
      <c r="P184" s="84">
        <f t="shared" si="38"/>
      </c>
      <c r="Q184" s="84">
        <f t="shared" si="39"/>
        <v>1000</v>
      </c>
      <c r="R184" s="84">
        <f t="shared" si="40"/>
        <v>1000</v>
      </c>
      <c r="S184" s="154" t="str">
        <f>IF(COUNTIF($F$4:$F184,J184)&lt;4,$F184," ")</f>
        <v> </v>
      </c>
      <c r="T184" s="154">
        <f t="shared" si="41"/>
        <v>176</v>
      </c>
      <c r="U184" s="154">
        <f t="shared" si="42"/>
        <v>0</v>
      </c>
      <c r="V184" s="84">
        <f t="shared" si="43"/>
      </c>
      <c r="W184" s="84">
        <f t="shared" si="44"/>
      </c>
      <c r="X184" s="154">
        <f t="shared" si="45"/>
      </c>
      <c r="Y184" s="154">
        <f t="shared" si="46"/>
      </c>
      <c r="Z184" s="53" t="str">
        <f>IF(COUNTIF($C$4:$C$208,C184)&gt;1,"X"," ")</f>
        <v> </v>
      </c>
      <c r="AA184" s="89">
        <f>IF(COUNTIF($B$4:$B$208,B184)&gt;1,"T",B184)</f>
        <v>176</v>
      </c>
    </row>
    <row r="185" spans="1:27" ht="15">
      <c r="A185" s="74">
        <f>IF(B185&lt;1,1000,(IF(AA185=B185,B185,(20100-SUM($AA$4:$AA$208))/(COUNTIF($AA$4:$AA$208,"T")))))</f>
        <v>177</v>
      </c>
      <c r="B185" s="63">
        <v>177</v>
      </c>
      <c r="C185" s="73"/>
      <c r="D185" s="37" t="str">
        <f>IF(C185&gt;0,CONCATENATE((VLOOKUP($C185,Inscription!$A$12:$G$211,3,FALSE)),"   ",(VLOOKUP($C185,Inscription!$A$12:$G$211,4,FALSE)))," ")</f>
        <v> </v>
      </c>
      <c r="E185" s="38"/>
      <c r="F185" s="42" t="str">
        <f>IF(C185&gt;0,(VLOOKUP($C185,Inscription!$A$12:$G$211,5,FALSE))," ")</f>
        <v> </v>
      </c>
      <c r="G185" s="7" t="str">
        <f>IF(C185&gt;0,(VLOOKUP($C185,Inscription!$A$12:$G$211,7,FALSE))," ")</f>
        <v> </v>
      </c>
      <c r="H185" s="42" t="str">
        <f>LEFT(IF(C185&gt;0,(VLOOKUP($C185,Inscription!$A$12:$G$211,6,FALSE))," "),8)</f>
        <v> </v>
      </c>
      <c r="I185" s="70">
        <f t="shared" si="47"/>
        <v>0</v>
      </c>
      <c r="J185" s="154" t="str">
        <f>IF(COUNTIF($F$4:$F185,$F185)&lt;2,$F185," ")</f>
        <v> </v>
      </c>
      <c r="K185" s="154">
        <f t="shared" si="34"/>
        <v>177</v>
      </c>
      <c r="L185" s="154">
        <f t="shared" si="35"/>
        <v>0</v>
      </c>
      <c r="M185" s="154" t="str">
        <f>IF(COUNTIF($F$4:$F185,$F185)&lt;3,$F185," ")</f>
        <v> </v>
      </c>
      <c r="N185" s="154">
        <f t="shared" si="36"/>
        <v>177</v>
      </c>
      <c r="O185" s="154">
        <f t="shared" si="37"/>
        <v>0</v>
      </c>
      <c r="P185" s="84">
        <f t="shared" si="38"/>
      </c>
      <c r="Q185" s="84">
        <f t="shared" si="39"/>
        <v>1000</v>
      </c>
      <c r="R185" s="84">
        <f t="shared" si="40"/>
        <v>1000</v>
      </c>
      <c r="S185" s="154" t="str">
        <f>IF(COUNTIF($F$4:$F185,J185)&lt;4,$F185," ")</f>
        <v> </v>
      </c>
      <c r="T185" s="154">
        <f t="shared" si="41"/>
        <v>177</v>
      </c>
      <c r="U185" s="154">
        <f t="shared" si="42"/>
        <v>0</v>
      </c>
      <c r="V185" s="84">
        <f t="shared" si="43"/>
      </c>
      <c r="W185" s="84">
        <f t="shared" si="44"/>
      </c>
      <c r="X185" s="154">
        <f t="shared" si="45"/>
      </c>
      <c r="Y185" s="154">
        <f t="shared" si="46"/>
      </c>
      <c r="Z185" s="53" t="str">
        <f>IF(COUNTIF($C$4:$C$208,C185)&gt;1,"X"," ")</f>
        <v> </v>
      </c>
      <c r="AA185" s="89">
        <f>IF(COUNTIF($B$4:$B$208,B185)&gt;1,"T",B185)</f>
        <v>177</v>
      </c>
    </row>
    <row r="186" spans="1:27" ht="15">
      <c r="A186" s="74">
        <f>IF(B186&lt;1,1000,(IF(AA186=B186,B186,(20100-SUM($AA$4:$AA$208))/(COUNTIF($AA$4:$AA$208,"T")))))</f>
        <v>178</v>
      </c>
      <c r="B186" s="63">
        <v>178</v>
      </c>
      <c r="C186" s="73"/>
      <c r="D186" s="37" t="str">
        <f>IF(C186&gt;0,CONCATENATE((VLOOKUP($C186,Inscription!$A$12:$G$211,3,FALSE)),"   ",(VLOOKUP($C186,Inscription!$A$12:$G$211,4,FALSE)))," ")</f>
        <v> </v>
      </c>
      <c r="E186" s="38"/>
      <c r="F186" s="42" t="str">
        <f>IF(C186&gt;0,(VLOOKUP($C186,Inscription!$A$12:$G$211,5,FALSE))," ")</f>
        <v> </v>
      </c>
      <c r="G186" s="7" t="str">
        <f>IF(C186&gt;0,(VLOOKUP($C186,Inscription!$A$12:$G$211,7,FALSE))," ")</f>
        <v> </v>
      </c>
      <c r="H186" s="42" t="str">
        <f>LEFT(IF(C186&gt;0,(VLOOKUP($C186,Inscription!$A$12:$G$211,6,FALSE))," "),8)</f>
        <v> </v>
      </c>
      <c r="I186" s="70">
        <f t="shared" si="47"/>
        <v>0</v>
      </c>
      <c r="J186" s="154" t="str">
        <f>IF(COUNTIF($F$4:$F186,$F186)&lt;2,$F186," ")</f>
        <v> </v>
      </c>
      <c r="K186" s="154">
        <f t="shared" si="34"/>
        <v>178</v>
      </c>
      <c r="L186" s="154">
        <f t="shared" si="35"/>
        <v>0</v>
      </c>
      <c r="M186" s="154" t="str">
        <f>IF(COUNTIF($F$4:$F186,$F186)&lt;3,$F186," ")</f>
        <v> </v>
      </c>
      <c r="N186" s="154">
        <f t="shared" si="36"/>
        <v>178</v>
      </c>
      <c r="O186" s="154">
        <f t="shared" si="37"/>
        <v>0</v>
      </c>
      <c r="P186" s="84">
        <f t="shared" si="38"/>
      </c>
      <c r="Q186" s="84">
        <f t="shared" si="39"/>
        <v>1000</v>
      </c>
      <c r="R186" s="84">
        <f t="shared" si="40"/>
        <v>1000</v>
      </c>
      <c r="S186" s="154" t="str">
        <f>IF(COUNTIF($F$4:$F186,J186)&lt;4,$F186," ")</f>
        <v> </v>
      </c>
      <c r="T186" s="154">
        <f t="shared" si="41"/>
        <v>178</v>
      </c>
      <c r="U186" s="154">
        <f t="shared" si="42"/>
        <v>0</v>
      </c>
      <c r="V186" s="84">
        <f t="shared" si="43"/>
      </c>
      <c r="W186" s="84">
        <f t="shared" si="44"/>
      </c>
      <c r="X186" s="154">
        <f t="shared" si="45"/>
      </c>
      <c r="Y186" s="154">
        <f t="shared" si="46"/>
      </c>
      <c r="Z186" s="53" t="str">
        <f>IF(COUNTIF($C$4:$C$208,C186)&gt;1,"X"," ")</f>
        <v> </v>
      </c>
      <c r="AA186" s="89">
        <f>IF(COUNTIF($B$4:$B$208,B186)&gt;1,"T",B186)</f>
        <v>178</v>
      </c>
    </row>
    <row r="187" spans="1:27" ht="15">
      <c r="A187" s="74">
        <f>IF(B187&lt;1,1000,(IF(AA187=B187,B187,(20100-SUM($AA$4:$AA$208))/(COUNTIF($AA$4:$AA$208,"T")))))</f>
        <v>179</v>
      </c>
      <c r="B187" s="63">
        <v>179</v>
      </c>
      <c r="C187" s="73"/>
      <c r="D187" s="37" t="str">
        <f>IF(C187&gt;0,CONCATENATE((VLOOKUP($C187,Inscription!$A$12:$G$211,3,FALSE)),"   ",(VLOOKUP($C187,Inscription!$A$12:$G$211,4,FALSE)))," ")</f>
        <v> </v>
      </c>
      <c r="E187" s="38"/>
      <c r="F187" s="42" t="str">
        <f>IF(C187&gt;0,(VLOOKUP($C187,Inscription!$A$12:$G$211,5,FALSE))," ")</f>
        <v> </v>
      </c>
      <c r="G187" s="7" t="str">
        <f>IF(C187&gt;0,(VLOOKUP($C187,Inscription!$A$12:$G$211,7,FALSE))," ")</f>
        <v> </v>
      </c>
      <c r="H187" s="42" t="str">
        <f>LEFT(IF(C187&gt;0,(VLOOKUP($C187,Inscription!$A$12:$G$211,6,FALSE))," "),8)</f>
        <v> </v>
      </c>
      <c r="I187" s="70">
        <f t="shared" si="47"/>
        <v>0</v>
      </c>
      <c r="J187" s="154" t="str">
        <f>IF(COUNTIF($F$4:$F187,$F187)&lt;2,$F187," ")</f>
        <v> </v>
      </c>
      <c r="K187" s="154">
        <f t="shared" si="34"/>
        <v>179</v>
      </c>
      <c r="L187" s="154">
        <f t="shared" si="35"/>
        <v>0</v>
      </c>
      <c r="M187" s="154" t="str">
        <f>IF(COUNTIF($F$4:$F187,$F187)&lt;3,$F187," ")</f>
        <v> </v>
      </c>
      <c r="N187" s="154">
        <f t="shared" si="36"/>
        <v>179</v>
      </c>
      <c r="O187" s="154">
        <f t="shared" si="37"/>
        <v>0</v>
      </c>
      <c r="P187" s="84">
        <f t="shared" si="38"/>
      </c>
      <c r="Q187" s="84">
        <f t="shared" si="39"/>
        <v>1000</v>
      </c>
      <c r="R187" s="84">
        <f t="shared" si="40"/>
        <v>1000</v>
      </c>
      <c r="S187" s="154" t="str">
        <f>IF(COUNTIF($F$4:$F187,J187)&lt;4,$F187," ")</f>
        <v> </v>
      </c>
      <c r="T187" s="154">
        <f t="shared" si="41"/>
        <v>179</v>
      </c>
      <c r="U187" s="154">
        <f t="shared" si="42"/>
        <v>0</v>
      </c>
      <c r="V187" s="84">
        <f t="shared" si="43"/>
      </c>
      <c r="W187" s="84">
        <f t="shared" si="44"/>
      </c>
      <c r="X187" s="154">
        <f t="shared" si="45"/>
      </c>
      <c r="Y187" s="154">
        <f t="shared" si="46"/>
      </c>
      <c r="Z187" s="53" t="str">
        <f>IF(COUNTIF($C$4:$C$208,C187)&gt;1,"X"," ")</f>
        <v> </v>
      </c>
      <c r="AA187" s="89">
        <f>IF(COUNTIF($B$4:$B$208,B187)&gt;1,"T",B187)</f>
        <v>179</v>
      </c>
    </row>
    <row r="188" spans="1:27" ht="15">
      <c r="A188" s="74">
        <f>IF(B188&lt;1,1000,(IF(AA188=B188,B188,(20100-SUM($AA$4:$AA$208))/(COUNTIF($AA$4:$AA$208,"T")))))</f>
        <v>180</v>
      </c>
      <c r="B188" s="63">
        <v>180</v>
      </c>
      <c r="C188" s="73"/>
      <c r="D188" s="37" t="str">
        <f>IF(C188&gt;0,CONCATENATE((VLOOKUP($C188,Inscription!$A$12:$G$211,3,FALSE)),"   ",(VLOOKUP($C188,Inscription!$A$12:$G$211,4,FALSE)))," ")</f>
        <v> </v>
      </c>
      <c r="E188" s="38"/>
      <c r="F188" s="42" t="str">
        <f>IF(C188&gt;0,(VLOOKUP($C188,Inscription!$A$12:$G$211,5,FALSE))," ")</f>
        <v> </v>
      </c>
      <c r="G188" s="7" t="str">
        <f>IF(C188&gt;0,(VLOOKUP($C188,Inscription!$A$12:$G$211,7,FALSE))," ")</f>
        <v> </v>
      </c>
      <c r="H188" s="42" t="str">
        <f>LEFT(IF(C188&gt;0,(VLOOKUP($C188,Inscription!$A$12:$G$211,6,FALSE))," "),8)</f>
        <v> </v>
      </c>
      <c r="I188" s="70">
        <f t="shared" si="47"/>
        <v>0</v>
      </c>
      <c r="J188" s="154" t="str">
        <f>IF(COUNTIF($F$4:$F188,$F188)&lt;2,$F188," ")</f>
        <v> </v>
      </c>
      <c r="K188" s="154">
        <f t="shared" si="34"/>
        <v>180</v>
      </c>
      <c r="L188" s="154">
        <f t="shared" si="35"/>
        <v>0</v>
      </c>
      <c r="M188" s="154" t="str">
        <f>IF(COUNTIF($F$4:$F188,$F188)&lt;3,$F188," ")</f>
        <v> </v>
      </c>
      <c r="N188" s="154">
        <f t="shared" si="36"/>
        <v>180</v>
      </c>
      <c r="O188" s="154">
        <f t="shared" si="37"/>
        <v>0</v>
      </c>
      <c r="P188" s="84">
        <f t="shared" si="38"/>
      </c>
      <c r="Q188" s="84">
        <f t="shared" si="39"/>
        <v>1000</v>
      </c>
      <c r="R188" s="84">
        <f t="shared" si="40"/>
        <v>1000</v>
      </c>
      <c r="S188" s="154" t="str">
        <f>IF(COUNTIF($F$4:$F188,J188)&lt;4,$F188," ")</f>
        <v> </v>
      </c>
      <c r="T188" s="154">
        <f t="shared" si="41"/>
        <v>180</v>
      </c>
      <c r="U188" s="154">
        <f t="shared" si="42"/>
        <v>0</v>
      </c>
      <c r="V188" s="84">
        <f t="shared" si="43"/>
      </c>
      <c r="W188" s="84">
        <f t="shared" si="44"/>
      </c>
      <c r="X188" s="154">
        <f t="shared" si="45"/>
      </c>
      <c r="Y188" s="154">
        <f t="shared" si="46"/>
      </c>
      <c r="Z188" s="53" t="str">
        <f>IF(COUNTIF($C$4:$C$208,C188)&gt;1,"X"," ")</f>
        <v> </v>
      </c>
      <c r="AA188" s="89">
        <f>IF(COUNTIF($B$4:$B$208,B188)&gt;1,"T",B188)</f>
        <v>180</v>
      </c>
    </row>
    <row r="189" spans="1:27" ht="15">
      <c r="A189" s="74">
        <f>IF(B189&lt;1,1000,(IF(AA189=B189,B189,(20100-SUM($AA$4:$AA$208))/(COUNTIF($AA$4:$AA$208,"T")))))</f>
        <v>181</v>
      </c>
      <c r="B189" s="63">
        <v>181</v>
      </c>
      <c r="C189" s="73"/>
      <c r="D189" s="37" t="str">
        <f>IF(C189&gt;0,CONCATENATE((VLOOKUP($C189,Inscription!$A$12:$G$211,3,FALSE)),"   ",(VLOOKUP($C189,Inscription!$A$12:$G$211,4,FALSE)))," ")</f>
        <v> </v>
      </c>
      <c r="E189" s="38"/>
      <c r="F189" s="42" t="str">
        <f>IF(C189&gt;0,(VLOOKUP($C189,Inscription!$A$12:$G$211,5,FALSE))," ")</f>
        <v> </v>
      </c>
      <c r="G189" s="7" t="str">
        <f>IF(C189&gt;0,(VLOOKUP($C189,Inscription!$A$12:$G$211,7,FALSE))," ")</f>
        <v> </v>
      </c>
      <c r="H189" s="42" t="str">
        <f>LEFT(IF(C189&gt;0,(VLOOKUP($C189,Inscription!$A$12:$G$211,6,FALSE))," "),8)</f>
        <v> </v>
      </c>
      <c r="I189" s="70">
        <f t="shared" si="47"/>
        <v>0</v>
      </c>
      <c r="J189" s="154" t="str">
        <f>IF(COUNTIF($F$4:$F189,$F189)&lt;2,$F189," ")</f>
        <v> </v>
      </c>
      <c r="K189" s="154">
        <f t="shared" si="34"/>
        <v>181</v>
      </c>
      <c r="L189" s="154">
        <f t="shared" si="35"/>
        <v>0</v>
      </c>
      <c r="M189" s="154" t="str">
        <f>IF(COUNTIF($F$4:$F189,$F189)&lt;3,$F189," ")</f>
        <v> </v>
      </c>
      <c r="N189" s="154">
        <f t="shared" si="36"/>
        <v>181</v>
      </c>
      <c r="O189" s="154">
        <f t="shared" si="37"/>
        <v>0</v>
      </c>
      <c r="P189" s="84">
        <f t="shared" si="38"/>
      </c>
      <c r="Q189" s="84">
        <f t="shared" si="39"/>
        <v>1000</v>
      </c>
      <c r="R189" s="84">
        <f t="shared" si="40"/>
        <v>1000</v>
      </c>
      <c r="S189" s="154" t="str">
        <f>IF(COUNTIF($F$4:$F189,J189)&lt;4,$F189," ")</f>
        <v> </v>
      </c>
      <c r="T189" s="154">
        <f t="shared" si="41"/>
        <v>181</v>
      </c>
      <c r="U189" s="154">
        <f t="shared" si="42"/>
        <v>0</v>
      </c>
      <c r="V189" s="84">
        <f t="shared" si="43"/>
      </c>
      <c r="W189" s="84">
        <f t="shared" si="44"/>
      </c>
      <c r="X189" s="154">
        <f t="shared" si="45"/>
      </c>
      <c r="Y189" s="154">
        <f t="shared" si="46"/>
      </c>
      <c r="Z189" s="53" t="str">
        <f>IF(COUNTIF($C$4:$C$208,C189)&gt;1,"X"," ")</f>
        <v> </v>
      </c>
      <c r="AA189" s="89">
        <f>IF(COUNTIF($B$4:$B$208,B189)&gt;1,"T",B189)</f>
        <v>181</v>
      </c>
    </row>
    <row r="190" spans="1:27" ht="15">
      <c r="A190" s="74">
        <f>IF(B190&lt;1,1000,(IF(AA190=B190,B190,(20100-SUM($AA$4:$AA$208))/(COUNTIF($AA$4:$AA$208,"T")))))</f>
        <v>182</v>
      </c>
      <c r="B190" s="63">
        <v>182</v>
      </c>
      <c r="C190" s="73"/>
      <c r="D190" s="37" t="str">
        <f>IF(C190&gt;0,CONCATENATE((VLOOKUP($C190,Inscription!$A$12:$G$211,3,FALSE)),"   ",(VLOOKUP($C190,Inscription!$A$12:$G$211,4,FALSE)))," ")</f>
        <v> </v>
      </c>
      <c r="E190" s="38"/>
      <c r="F190" s="42" t="str">
        <f>IF(C190&gt;0,(VLOOKUP($C190,Inscription!$A$12:$G$211,5,FALSE))," ")</f>
        <v> </v>
      </c>
      <c r="G190" s="7" t="str">
        <f>IF(C190&gt;0,(VLOOKUP($C190,Inscription!$A$12:$G$211,7,FALSE))," ")</f>
        <v> </v>
      </c>
      <c r="H190" s="42" t="str">
        <f>LEFT(IF(C190&gt;0,(VLOOKUP($C190,Inscription!$A$12:$G$211,6,FALSE))," "),8)</f>
        <v> </v>
      </c>
      <c r="I190" s="70">
        <f t="shared" si="47"/>
        <v>0</v>
      </c>
      <c r="J190" s="154" t="str">
        <f>IF(COUNTIF($F$4:$F190,$F190)&lt;2,$F190," ")</f>
        <v> </v>
      </c>
      <c r="K190" s="154">
        <f t="shared" si="34"/>
        <v>182</v>
      </c>
      <c r="L190" s="154">
        <f t="shared" si="35"/>
        <v>0</v>
      </c>
      <c r="M190" s="154" t="str">
        <f>IF(COUNTIF($F$4:$F190,$F190)&lt;3,$F190," ")</f>
        <v> </v>
      </c>
      <c r="N190" s="154">
        <f t="shared" si="36"/>
        <v>182</v>
      </c>
      <c r="O190" s="154">
        <f t="shared" si="37"/>
        <v>0</v>
      </c>
      <c r="P190" s="84">
        <f t="shared" si="38"/>
      </c>
      <c r="Q190" s="84">
        <f t="shared" si="39"/>
        <v>1000</v>
      </c>
      <c r="R190" s="84">
        <f t="shared" si="40"/>
        <v>1000</v>
      </c>
      <c r="S190" s="154" t="str">
        <f>IF(COUNTIF($F$4:$F190,J190)&lt;4,$F190," ")</f>
        <v> </v>
      </c>
      <c r="T190" s="154">
        <f t="shared" si="41"/>
        <v>182</v>
      </c>
      <c r="U190" s="154">
        <f t="shared" si="42"/>
        <v>0</v>
      </c>
      <c r="V190" s="84">
        <f t="shared" si="43"/>
      </c>
      <c r="W190" s="84">
        <f t="shared" si="44"/>
      </c>
      <c r="X190" s="154">
        <f t="shared" si="45"/>
      </c>
      <c r="Y190" s="154">
        <f t="shared" si="46"/>
      </c>
      <c r="Z190" s="53" t="str">
        <f>IF(COUNTIF($C$4:$C$208,C190)&gt;1,"X"," ")</f>
        <v> </v>
      </c>
      <c r="AA190" s="89">
        <f>IF(COUNTIF($B$4:$B$208,B190)&gt;1,"T",B190)</f>
        <v>182</v>
      </c>
    </row>
    <row r="191" spans="1:27" ht="15">
      <c r="A191" s="74">
        <f>IF(B191&lt;1,1000,(IF(AA191=B191,B191,(20100-SUM($AA$4:$AA$208))/(COUNTIF($AA$4:$AA$208,"T")))))</f>
        <v>183</v>
      </c>
      <c r="B191" s="63">
        <v>183</v>
      </c>
      <c r="C191" s="73"/>
      <c r="D191" s="37" t="str">
        <f>IF(C191&gt;0,CONCATENATE((VLOOKUP($C191,Inscription!$A$12:$G$211,3,FALSE)),"   ",(VLOOKUP($C191,Inscription!$A$12:$G$211,4,FALSE)))," ")</f>
        <v> </v>
      </c>
      <c r="E191" s="38"/>
      <c r="F191" s="42" t="str">
        <f>IF(C191&gt;0,(VLOOKUP($C191,Inscription!$A$12:$G$211,5,FALSE))," ")</f>
        <v> </v>
      </c>
      <c r="G191" s="7" t="str">
        <f>IF(C191&gt;0,(VLOOKUP($C191,Inscription!$A$12:$G$211,7,FALSE))," ")</f>
        <v> </v>
      </c>
      <c r="H191" s="42" t="str">
        <f>LEFT(IF(C191&gt;0,(VLOOKUP($C191,Inscription!$A$12:$G$211,6,FALSE))," "),8)</f>
        <v> </v>
      </c>
      <c r="I191" s="70">
        <f t="shared" si="47"/>
        <v>0</v>
      </c>
      <c r="J191" s="154" t="str">
        <f>IF(COUNTIF($F$4:$F191,$F191)&lt;2,$F191," ")</f>
        <v> </v>
      </c>
      <c r="K191" s="154">
        <f t="shared" si="34"/>
        <v>183</v>
      </c>
      <c r="L191" s="154">
        <f t="shared" si="35"/>
        <v>0</v>
      </c>
      <c r="M191" s="154" t="str">
        <f>IF(COUNTIF($F$4:$F191,$F191)&lt;3,$F191," ")</f>
        <v> </v>
      </c>
      <c r="N191" s="154">
        <f t="shared" si="36"/>
        <v>183</v>
      </c>
      <c r="O191" s="154">
        <f t="shared" si="37"/>
        <v>0</v>
      </c>
      <c r="P191" s="84">
        <f t="shared" si="38"/>
      </c>
      <c r="Q191" s="84">
        <f t="shared" si="39"/>
        <v>1000</v>
      </c>
      <c r="R191" s="84">
        <f t="shared" si="40"/>
        <v>1000</v>
      </c>
      <c r="S191" s="154" t="str">
        <f>IF(COUNTIF($F$4:$F191,J191)&lt;4,$F191," ")</f>
        <v> </v>
      </c>
      <c r="T191" s="154">
        <f t="shared" si="41"/>
        <v>183</v>
      </c>
      <c r="U191" s="154">
        <f t="shared" si="42"/>
        <v>0</v>
      </c>
      <c r="V191" s="84">
        <f t="shared" si="43"/>
      </c>
      <c r="W191" s="84">
        <f t="shared" si="44"/>
      </c>
      <c r="X191" s="154">
        <f t="shared" si="45"/>
      </c>
      <c r="Y191" s="154">
        <f t="shared" si="46"/>
      </c>
      <c r="Z191" s="53" t="str">
        <f>IF(COUNTIF($C$4:$C$208,C191)&gt;1,"X"," ")</f>
        <v> </v>
      </c>
      <c r="AA191" s="89">
        <f>IF(COUNTIF($B$4:$B$208,B191)&gt;1,"T",B191)</f>
        <v>183</v>
      </c>
    </row>
    <row r="192" spans="1:27" ht="15">
      <c r="A192" s="74">
        <f>IF(B192&lt;1,1000,(IF(AA192=B192,B192,(20100-SUM($AA$4:$AA$208))/(COUNTIF($AA$4:$AA$208,"T")))))</f>
        <v>184</v>
      </c>
      <c r="B192" s="63">
        <v>184</v>
      </c>
      <c r="C192" s="73"/>
      <c r="D192" s="37" t="str">
        <f>IF(C192&gt;0,CONCATENATE((VLOOKUP($C192,Inscription!$A$12:$G$211,3,FALSE)),"   ",(VLOOKUP($C192,Inscription!$A$12:$G$211,4,FALSE)))," ")</f>
        <v> </v>
      </c>
      <c r="E192" s="38"/>
      <c r="F192" s="42" t="str">
        <f>IF(C192&gt;0,(VLOOKUP($C192,Inscription!$A$12:$G$211,5,FALSE))," ")</f>
        <v> </v>
      </c>
      <c r="G192" s="7" t="str">
        <f>IF(C192&gt;0,(VLOOKUP($C192,Inscription!$A$12:$G$211,7,FALSE))," ")</f>
        <v> </v>
      </c>
      <c r="H192" s="42" t="str">
        <f>LEFT(IF(C192&gt;0,(VLOOKUP($C192,Inscription!$A$12:$G$211,6,FALSE))," "),8)</f>
        <v> </v>
      </c>
      <c r="I192" s="70">
        <f t="shared" si="47"/>
        <v>0</v>
      </c>
      <c r="J192" s="154" t="str">
        <f>IF(COUNTIF($F$4:$F192,$F192)&lt;2,$F192," ")</f>
        <v> </v>
      </c>
      <c r="K192" s="154">
        <f t="shared" si="34"/>
        <v>184</v>
      </c>
      <c r="L192" s="154">
        <f t="shared" si="35"/>
        <v>0</v>
      </c>
      <c r="M192" s="154" t="str">
        <f>IF(COUNTIF($F$4:$F192,$F192)&lt;3,$F192," ")</f>
        <v> </v>
      </c>
      <c r="N192" s="154">
        <f t="shared" si="36"/>
        <v>184</v>
      </c>
      <c r="O192" s="154">
        <f t="shared" si="37"/>
        <v>0</v>
      </c>
      <c r="P192" s="84">
        <f t="shared" si="38"/>
      </c>
      <c r="Q192" s="84">
        <f t="shared" si="39"/>
        <v>1000</v>
      </c>
      <c r="R192" s="84">
        <f t="shared" si="40"/>
        <v>1000</v>
      </c>
      <c r="S192" s="154" t="str">
        <f>IF(COUNTIF($F$4:$F192,J192)&lt;4,$F192," ")</f>
        <v> </v>
      </c>
      <c r="T192" s="154">
        <f t="shared" si="41"/>
        <v>184</v>
      </c>
      <c r="U192" s="154">
        <f t="shared" si="42"/>
        <v>0</v>
      </c>
      <c r="V192" s="84">
        <f t="shared" si="43"/>
      </c>
      <c r="W192" s="84">
        <f t="shared" si="44"/>
      </c>
      <c r="X192" s="154">
        <f t="shared" si="45"/>
      </c>
      <c r="Y192" s="154">
        <f t="shared" si="46"/>
      </c>
      <c r="Z192" s="53" t="str">
        <f>IF(COUNTIF($C$4:$C$208,C192)&gt;1,"X"," ")</f>
        <v> </v>
      </c>
      <c r="AA192" s="89">
        <f>IF(COUNTIF($B$4:$B$208,B192)&gt;1,"T",B192)</f>
        <v>184</v>
      </c>
    </row>
    <row r="193" spans="1:27" ht="15">
      <c r="A193" s="74">
        <f>IF(B193&lt;1,1000,(IF(AA193=B193,B193,(20100-SUM($AA$4:$AA$208))/(COUNTIF($AA$4:$AA$208,"T")))))</f>
        <v>185</v>
      </c>
      <c r="B193" s="63">
        <v>185</v>
      </c>
      <c r="C193" s="73"/>
      <c r="D193" s="37" t="str">
        <f>IF(C193&gt;0,CONCATENATE((VLOOKUP($C193,Inscription!$A$12:$G$211,3,FALSE)),"   ",(VLOOKUP($C193,Inscription!$A$12:$G$211,4,FALSE)))," ")</f>
        <v> </v>
      </c>
      <c r="E193" s="38"/>
      <c r="F193" s="42" t="str">
        <f>IF(C193&gt;0,(VLOOKUP($C193,Inscription!$A$12:$G$211,5,FALSE))," ")</f>
        <v> </v>
      </c>
      <c r="G193" s="7" t="str">
        <f>IF(C193&gt;0,(VLOOKUP($C193,Inscription!$A$12:$G$211,7,FALSE))," ")</f>
        <v> </v>
      </c>
      <c r="H193" s="42" t="str">
        <f>LEFT(IF(C193&gt;0,(VLOOKUP($C193,Inscription!$A$12:$G$211,6,FALSE))," "),8)</f>
        <v> </v>
      </c>
      <c r="I193" s="70">
        <f t="shared" si="47"/>
        <v>0</v>
      </c>
      <c r="J193" s="154" t="str">
        <f>IF(COUNTIF($F$4:$F193,$F193)&lt;2,$F193," ")</f>
        <v> </v>
      </c>
      <c r="K193" s="154">
        <f t="shared" si="34"/>
        <v>185</v>
      </c>
      <c r="L193" s="154">
        <f t="shared" si="35"/>
        <v>0</v>
      </c>
      <c r="M193" s="154" t="str">
        <f>IF(COUNTIF($F$4:$F193,$F193)&lt;3,$F193," ")</f>
        <v> </v>
      </c>
      <c r="N193" s="154">
        <f t="shared" si="36"/>
        <v>185</v>
      </c>
      <c r="O193" s="154">
        <f t="shared" si="37"/>
        <v>0</v>
      </c>
      <c r="P193" s="84">
        <f t="shared" si="38"/>
      </c>
      <c r="Q193" s="84">
        <f t="shared" si="39"/>
        <v>1000</v>
      </c>
      <c r="R193" s="84">
        <f t="shared" si="40"/>
        <v>1000</v>
      </c>
      <c r="S193" s="154" t="str">
        <f>IF(COUNTIF($F$4:$F193,J193)&lt;4,$F193," ")</f>
        <v> </v>
      </c>
      <c r="T193" s="154">
        <f t="shared" si="41"/>
        <v>185</v>
      </c>
      <c r="U193" s="154">
        <f t="shared" si="42"/>
        <v>0</v>
      </c>
      <c r="V193" s="84">
        <f t="shared" si="43"/>
      </c>
      <c r="W193" s="84">
        <f t="shared" si="44"/>
      </c>
      <c r="X193" s="154">
        <f t="shared" si="45"/>
      </c>
      <c r="Y193" s="154">
        <f t="shared" si="46"/>
      </c>
      <c r="Z193" s="53" t="str">
        <f>IF(COUNTIF($C$4:$C$208,C193)&gt;1,"X"," ")</f>
        <v> </v>
      </c>
      <c r="AA193" s="89">
        <f>IF(COUNTIF($B$4:$B$208,B193)&gt;1,"T",B193)</f>
        <v>185</v>
      </c>
    </row>
    <row r="194" spans="1:27" ht="15">
      <c r="A194" s="74">
        <f>IF(B194&lt;1,1000,(IF(AA194=B194,B194,(20100-SUM($AA$4:$AA$208))/(COUNTIF($AA$4:$AA$208,"T")))))</f>
        <v>186</v>
      </c>
      <c r="B194" s="63">
        <v>186</v>
      </c>
      <c r="C194" s="73"/>
      <c r="D194" s="37" t="str">
        <f>IF(C194&gt;0,CONCATENATE((VLOOKUP($C194,Inscription!$A$12:$G$211,3,FALSE)),"   ",(VLOOKUP($C194,Inscription!$A$12:$G$211,4,FALSE)))," ")</f>
        <v> </v>
      </c>
      <c r="E194" s="38"/>
      <c r="F194" s="42" t="str">
        <f>IF(C194&gt;0,(VLOOKUP($C194,Inscription!$A$12:$G$211,5,FALSE))," ")</f>
        <v> </v>
      </c>
      <c r="G194" s="7" t="str">
        <f>IF(C194&gt;0,(VLOOKUP($C194,Inscription!$A$12:$G$211,7,FALSE))," ")</f>
        <v> </v>
      </c>
      <c r="H194" s="42" t="str">
        <f>LEFT(IF(C194&gt;0,(VLOOKUP($C194,Inscription!$A$12:$G$211,6,FALSE))," "),8)</f>
        <v> </v>
      </c>
      <c r="I194" s="70">
        <f t="shared" si="47"/>
        <v>0</v>
      </c>
      <c r="J194" s="154" t="str">
        <f>IF(COUNTIF($F$4:$F194,$F194)&lt;2,$F194," ")</f>
        <v> </v>
      </c>
      <c r="K194" s="154">
        <f t="shared" si="34"/>
        <v>186</v>
      </c>
      <c r="L194" s="154">
        <f t="shared" si="35"/>
        <v>0</v>
      </c>
      <c r="M194" s="154" t="str">
        <f>IF(COUNTIF($F$4:$F194,$F194)&lt;3,$F194," ")</f>
        <v> </v>
      </c>
      <c r="N194" s="154">
        <f t="shared" si="36"/>
        <v>186</v>
      </c>
      <c r="O194" s="154">
        <f t="shared" si="37"/>
        <v>0</v>
      </c>
      <c r="P194" s="84">
        <f t="shared" si="38"/>
      </c>
      <c r="Q194" s="84">
        <f t="shared" si="39"/>
        <v>1000</v>
      </c>
      <c r="R194" s="84">
        <f t="shared" si="40"/>
        <v>1000</v>
      </c>
      <c r="S194" s="154" t="str">
        <f>IF(COUNTIF($F$4:$F194,J194)&lt;4,$F194," ")</f>
        <v> </v>
      </c>
      <c r="T194" s="154">
        <f t="shared" si="41"/>
        <v>186</v>
      </c>
      <c r="U194" s="154">
        <f t="shared" si="42"/>
        <v>0</v>
      </c>
      <c r="V194" s="84">
        <f t="shared" si="43"/>
      </c>
      <c r="W194" s="84">
        <f t="shared" si="44"/>
      </c>
      <c r="X194" s="154">
        <f t="shared" si="45"/>
      </c>
      <c r="Y194" s="154">
        <f t="shared" si="46"/>
      </c>
      <c r="Z194" s="53" t="str">
        <f>IF(COUNTIF($C$4:$C$208,C194)&gt;1,"X"," ")</f>
        <v> </v>
      </c>
      <c r="AA194" s="89">
        <f>IF(COUNTIF($B$4:$B$208,B194)&gt;1,"T",B194)</f>
        <v>186</v>
      </c>
    </row>
    <row r="195" spans="1:27" ht="15">
      <c r="A195" s="74">
        <f>IF(B195&lt;1,1000,(IF(AA195=B195,B195,(20100-SUM($AA$4:$AA$208))/(COUNTIF($AA$4:$AA$208,"T")))))</f>
        <v>187</v>
      </c>
      <c r="B195" s="63">
        <v>187</v>
      </c>
      <c r="C195" s="73"/>
      <c r="D195" s="37" t="str">
        <f>IF(C195&gt;0,CONCATENATE((VLOOKUP($C195,Inscription!$A$12:$G$211,3,FALSE)),"   ",(VLOOKUP($C195,Inscription!$A$12:$G$211,4,FALSE)))," ")</f>
        <v> </v>
      </c>
      <c r="E195" s="38"/>
      <c r="F195" s="42" t="str">
        <f>IF(C195&gt;0,(VLOOKUP($C195,Inscription!$A$12:$G$211,5,FALSE))," ")</f>
        <v> </v>
      </c>
      <c r="G195" s="7" t="str">
        <f>IF(C195&gt;0,(VLOOKUP($C195,Inscription!$A$12:$G$211,7,FALSE))," ")</f>
        <v> </v>
      </c>
      <c r="H195" s="42" t="str">
        <f>LEFT(IF(C195&gt;0,(VLOOKUP($C195,Inscription!$A$12:$G$211,6,FALSE))," "),8)</f>
        <v> </v>
      </c>
      <c r="I195" s="70">
        <f t="shared" si="47"/>
        <v>0</v>
      </c>
      <c r="J195" s="154" t="str">
        <f>IF(COUNTIF($F$4:$F195,$F195)&lt;2,$F195," ")</f>
        <v> </v>
      </c>
      <c r="K195" s="154">
        <f t="shared" si="34"/>
        <v>187</v>
      </c>
      <c r="L195" s="154">
        <f t="shared" si="35"/>
        <v>0</v>
      </c>
      <c r="M195" s="154" t="str">
        <f>IF(COUNTIF($F$4:$F195,$F195)&lt;3,$F195," ")</f>
        <v> </v>
      </c>
      <c r="N195" s="154">
        <f t="shared" si="36"/>
        <v>187</v>
      </c>
      <c r="O195" s="154">
        <f t="shared" si="37"/>
        <v>0</v>
      </c>
      <c r="P195" s="84">
        <f t="shared" si="38"/>
      </c>
      <c r="Q195" s="84">
        <f t="shared" si="39"/>
        <v>1000</v>
      </c>
      <c r="R195" s="84">
        <f t="shared" si="40"/>
        <v>1000</v>
      </c>
      <c r="S195" s="154" t="str">
        <f>IF(COUNTIF($F$4:$F195,J195)&lt;4,$F195," ")</f>
        <v> </v>
      </c>
      <c r="T195" s="154">
        <f t="shared" si="41"/>
        <v>187</v>
      </c>
      <c r="U195" s="154">
        <f t="shared" si="42"/>
        <v>0</v>
      </c>
      <c r="V195" s="84">
        <f t="shared" si="43"/>
      </c>
      <c r="W195" s="84">
        <f t="shared" si="44"/>
      </c>
      <c r="X195" s="154">
        <f t="shared" si="45"/>
      </c>
      <c r="Y195" s="154">
        <f t="shared" si="46"/>
      </c>
      <c r="Z195" s="53" t="str">
        <f>IF(COUNTIF($C$4:$C$208,C195)&gt;1,"X"," ")</f>
        <v> </v>
      </c>
      <c r="AA195" s="89">
        <f>IF(COUNTIF($B$4:$B$208,B195)&gt;1,"T",B195)</f>
        <v>187</v>
      </c>
    </row>
    <row r="196" spans="1:27" ht="15">
      <c r="A196" s="74">
        <f>IF(B196&lt;1,1000,(IF(AA196=B196,B196,(20100-SUM($AA$4:$AA$208))/(COUNTIF($AA$4:$AA$208,"T")))))</f>
        <v>188</v>
      </c>
      <c r="B196" s="63">
        <v>188</v>
      </c>
      <c r="C196" s="73"/>
      <c r="D196" s="37" t="str">
        <f>IF(C196&gt;0,CONCATENATE((VLOOKUP($C196,Inscription!$A$12:$G$211,3,FALSE)),"   ",(VLOOKUP($C196,Inscription!$A$12:$G$211,4,FALSE)))," ")</f>
        <v> </v>
      </c>
      <c r="E196" s="38"/>
      <c r="F196" s="42" t="str">
        <f>IF(C196&gt;0,(VLOOKUP($C196,Inscription!$A$12:$G$211,5,FALSE))," ")</f>
        <v> </v>
      </c>
      <c r="G196" s="7" t="str">
        <f>IF(C196&gt;0,(VLOOKUP($C196,Inscription!$A$12:$G$211,7,FALSE))," ")</f>
        <v> </v>
      </c>
      <c r="H196" s="42" t="str">
        <f>LEFT(IF(C196&gt;0,(VLOOKUP($C196,Inscription!$A$12:$G$211,6,FALSE))," "),8)</f>
        <v> </v>
      </c>
      <c r="I196" s="70">
        <f t="shared" si="47"/>
        <v>0</v>
      </c>
      <c r="J196" s="154" t="str">
        <f>IF(COUNTIF($F$4:$F196,$F196)&lt;2,$F196," ")</f>
        <v> </v>
      </c>
      <c r="K196" s="154">
        <f t="shared" si="34"/>
        <v>188</v>
      </c>
      <c r="L196" s="154">
        <f t="shared" si="35"/>
        <v>0</v>
      </c>
      <c r="M196" s="154" t="str">
        <f>IF(COUNTIF($F$4:$F196,$F196)&lt;3,$F196," ")</f>
        <v> </v>
      </c>
      <c r="N196" s="154">
        <f t="shared" si="36"/>
        <v>188</v>
      </c>
      <c r="O196" s="154">
        <f t="shared" si="37"/>
        <v>0</v>
      </c>
      <c r="P196" s="84">
        <f t="shared" si="38"/>
      </c>
      <c r="Q196" s="84">
        <f t="shared" si="39"/>
        <v>1000</v>
      </c>
      <c r="R196" s="84">
        <f t="shared" si="40"/>
        <v>1000</v>
      </c>
      <c r="S196" s="154" t="str">
        <f>IF(COUNTIF($F$4:$F196,J196)&lt;4,$F196," ")</f>
        <v> </v>
      </c>
      <c r="T196" s="154">
        <f t="shared" si="41"/>
        <v>188</v>
      </c>
      <c r="U196" s="154">
        <f t="shared" si="42"/>
        <v>0</v>
      </c>
      <c r="V196" s="84">
        <f t="shared" si="43"/>
      </c>
      <c r="W196" s="84">
        <f t="shared" si="44"/>
      </c>
      <c r="X196" s="154">
        <f t="shared" si="45"/>
      </c>
      <c r="Y196" s="154">
        <f t="shared" si="46"/>
      </c>
      <c r="Z196" s="53" t="str">
        <f>IF(COUNTIF($C$4:$C$208,C196)&gt;1,"X"," ")</f>
        <v> </v>
      </c>
      <c r="AA196" s="89">
        <f>IF(COUNTIF($B$4:$B$208,B196)&gt;1,"T",B196)</f>
        <v>188</v>
      </c>
    </row>
    <row r="197" spans="1:27" ht="15">
      <c r="A197" s="74">
        <f>IF(B197&lt;1,1000,(IF(AA197=B197,B197,(20100-SUM($AA$4:$AA$208))/(COUNTIF($AA$4:$AA$208,"T")))))</f>
        <v>189</v>
      </c>
      <c r="B197" s="63">
        <v>189</v>
      </c>
      <c r="C197" s="73"/>
      <c r="D197" s="37" t="str">
        <f>IF(C197&gt;0,CONCATENATE((VLOOKUP($C197,Inscription!$A$12:$G$211,3,FALSE)),"   ",(VLOOKUP($C197,Inscription!$A$12:$G$211,4,FALSE)))," ")</f>
        <v> </v>
      </c>
      <c r="E197" s="38"/>
      <c r="F197" s="42" t="str">
        <f>IF(C197&gt;0,(VLOOKUP($C197,Inscription!$A$12:$G$211,5,FALSE))," ")</f>
        <v> </v>
      </c>
      <c r="G197" s="7" t="str">
        <f>IF(C197&gt;0,(VLOOKUP($C197,Inscription!$A$12:$G$211,7,FALSE))," ")</f>
        <v> </v>
      </c>
      <c r="H197" s="42" t="str">
        <f>LEFT(IF(C197&gt;0,(VLOOKUP($C197,Inscription!$A$12:$G$211,6,FALSE))," "),8)</f>
        <v> </v>
      </c>
      <c r="I197" s="70">
        <f t="shared" si="47"/>
        <v>0</v>
      </c>
      <c r="J197" s="154" t="str">
        <f>IF(COUNTIF($F$4:$F197,$F197)&lt;2,$F197," ")</f>
        <v> </v>
      </c>
      <c r="K197" s="154">
        <f t="shared" si="34"/>
        <v>189</v>
      </c>
      <c r="L197" s="154">
        <f t="shared" si="35"/>
        <v>0</v>
      </c>
      <c r="M197" s="154" t="str">
        <f>IF(COUNTIF($F$4:$F197,$F197)&lt;3,$F197," ")</f>
        <v> </v>
      </c>
      <c r="N197" s="154">
        <f t="shared" si="36"/>
        <v>189</v>
      </c>
      <c r="O197" s="154">
        <f t="shared" si="37"/>
        <v>0</v>
      </c>
      <c r="P197" s="84">
        <f t="shared" si="38"/>
      </c>
      <c r="Q197" s="84">
        <f t="shared" si="39"/>
        <v>1000</v>
      </c>
      <c r="R197" s="84">
        <f t="shared" si="40"/>
        <v>1000</v>
      </c>
      <c r="S197" s="154" t="str">
        <f>IF(COUNTIF($F$4:$F197,J197)&lt;4,$F197," ")</f>
        <v> </v>
      </c>
      <c r="T197" s="154">
        <f t="shared" si="41"/>
        <v>189</v>
      </c>
      <c r="U197" s="154">
        <f t="shared" si="42"/>
        <v>0</v>
      </c>
      <c r="V197" s="84">
        <f t="shared" si="43"/>
      </c>
      <c r="W197" s="84">
        <f t="shared" si="44"/>
      </c>
      <c r="X197" s="154">
        <f t="shared" si="45"/>
      </c>
      <c r="Y197" s="154">
        <f t="shared" si="46"/>
      </c>
      <c r="Z197" s="53" t="str">
        <f>IF(COUNTIF($C$4:$C$208,C197)&gt;1,"X"," ")</f>
        <v> </v>
      </c>
      <c r="AA197" s="89">
        <f>IF(COUNTIF($B$4:$B$208,B197)&gt;1,"T",B197)</f>
        <v>189</v>
      </c>
    </row>
    <row r="198" spans="1:27" ht="15">
      <c r="A198" s="74">
        <f>IF(B198&lt;1,1000,(IF(AA198=B198,B198,(20100-SUM($AA$4:$AA$208))/(COUNTIF($AA$4:$AA$208,"T")))))</f>
        <v>190</v>
      </c>
      <c r="B198" s="63">
        <v>190</v>
      </c>
      <c r="C198" s="73"/>
      <c r="D198" s="37" t="str">
        <f>IF(C198&gt;0,CONCATENATE((VLOOKUP($C198,Inscription!$A$12:$G$211,3,FALSE)),"   ",(VLOOKUP($C198,Inscription!$A$12:$G$211,4,FALSE)))," ")</f>
        <v> </v>
      </c>
      <c r="E198" s="38"/>
      <c r="F198" s="42" t="str">
        <f>IF(C198&gt;0,(VLOOKUP($C198,Inscription!$A$12:$G$211,5,FALSE))," ")</f>
        <v> </v>
      </c>
      <c r="G198" s="7" t="str">
        <f>IF(C198&gt;0,(VLOOKUP($C198,Inscription!$A$12:$G$211,7,FALSE))," ")</f>
        <v> </v>
      </c>
      <c r="H198" s="42" t="str">
        <f>LEFT(IF(C198&gt;0,(VLOOKUP($C198,Inscription!$A$12:$G$211,6,FALSE))," "),8)</f>
        <v> </v>
      </c>
      <c r="I198" s="70">
        <f aca="true" t="shared" si="48" ref="I198:I208">I197</f>
        <v>0</v>
      </c>
      <c r="J198" s="154" t="str">
        <f>IF(COUNTIF($F$4:$F198,$F198)&lt;2,$F198," ")</f>
        <v> </v>
      </c>
      <c r="K198" s="154">
        <f t="shared" si="34"/>
        <v>190</v>
      </c>
      <c r="L198" s="154">
        <f t="shared" si="35"/>
        <v>0</v>
      </c>
      <c r="M198" s="154" t="str">
        <f>IF(COUNTIF($F$4:$F198,$F198)&lt;3,$F198," ")</f>
        <v> </v>
      </c>
      <c r="N198" s="154">
        <f t="shared" si="36"/>
        <v>190</v>
      </c>
      <c r="O198" s="154">
        <f t="shared" si="37"/>
        <v>0</v>
      </c>
      <c r="P198" s="84">
        <f t="shared" si="38"/>
      </c>
      <c r="Q198" s="84">
        <f t="shared" si="39"/>
        <v>1000</v>
      </c>
      <c r="R198" s="84">
        <f t="shared" si="40"/>
        <v>1000</v>
      </c>
      <c r="S198" s="154" t="str">
        <f>IF(COUNTIF($F$4:$F198,J198)&lt;4,$F198," ")</f>
        <v> </v>
      </c>
      <c r="T198" s="154">
        <f t="shared" si="41"/>
        <v>190</v>
      </c>
      <c r="U198" s="154">
        <f t="shared" si="42"/>
        <v>0</v>
      </c>
      <c r="V198" s="84">
        <f t="shared" si="43"/>
      </c>
      <c r="W198" s="84">
        <f t="shared" si="44"/>
      </c>
      <c r="X198" s="154">
        <f t="shared" si="45"/>
      </c>
      <c r="Y198" s="154">
        <f t="shared" si="46"/>
      </c>
      <c r="Z198" s="53" t="str">
        <f>IF(COUNTIF($C$4:$C$208,C198)&gt;1,"X"," ")</f>
        <v> </v>
      </c>
      <c r="AA198" s="89">
        <f>IF(COUNTIF($B$4:$B$208,B198)&gt;1,"T",B198)</f>
        <v>190</v>
      </c>
    </row>
    <row r="199" spans="1:27" ht="15">
      <c r="A199" s="74">
        <f>IF(B199&lt;1,1000,(IF(AA199=B199,B199,(20100-SUM($AA$4:$AA$208))/(COUNTIF($AA$4:$AA$208,"T")))))</f>
        <v>191</v>
      </c>
      <c r="B199" s="63">
        <v>191</v>
      </c>
      <c r="C199" s="73"/>
      <c r="D199" s="37" t="str">
        <f>IF(C199&gt;0,CONCATENATE((VLOOKUP($C199,Inscription!$A$12:$G$211,3,FALSE)),"   ",(VLOOKUP($C199,Inscription!$A$12:$G$211,4,FALSE)))," ")</f>
        <v> </v>
      </c>
      <c r="E199" s="38"/>
      <c r="F199" s="42" t="str">
        <f>IF(C199&gt;0,(VLOOKUP($C199,Inscription!$A$12:$G$211,5,FALSE))," ")</f>
        <v> </v>
      </c>
      <c r="G199" s="7" t="str">
        <f>IF(C199&gt;0,(VLOOKUP($C199,Inscription!$A$12:$G$211,7,FALSE))," ")</f>
        <v> </v>
      </c>
      <c r="H199" s="42" t="str">
        <f>LEFT(IF(C199&gt;0,(VLOOKUP($C199,Inscription!$A$12:$G$211,6,FALSE))," "),8)</f>
        <v> </v>
      </c>
      <c r="I199" s="70">
        <f t="shared" si="48"/>
        <v>0</v>
      </c>
      <c r="J199" s="154" t="str">
        <f>IF(COUNTIF($F$4:$F199,$F199)&lt;2,$F199," ")</f>
        <v> </v>
      </c>
      <c r="K199" s="154">
        <f t="shared" si="34"/>
        <v>191</v>
      </c>
      <c r="L199" s="154">
        <f t="shared" si="35"/>
        <v>0</v>
      </c>
      <c r="M199" s="154" t="str">
        <f>IF(COUNTIF($F$4:$F199,$F199)&lt;3,$F199," ")</f>
        <v> </v>
      </c>
      <c r="N199" s="154">
        <f t="shared" si="36"/>
        <v>191</v>
      </c>
      <c r="O199" s="154">
        <f t="shared" si="37"/>
        <v>0</v>
      </c>
      <c r="P199" s="84">
        <f t="shared" si="38"/>
      </c>
      <c r="Q199" s="84">
        <f t="shared" si="39"/>
        <v>1000</v>
      </c>
      <c r="R199" s="84">
        <f t="shared" si="40"/>
        <v>1000</v>
      </c>
      <c r="S199" s="154" t="str">
        <f>IF(COUNTIF($F$4:$F199,J199)&lt;4,$F199," ")</f>
        <v> </v>
      </c>
      <c r="T199" s="154">
        <f t="shared" si="41"/>
        <v>191</v>
      </c>
      <c r="U199" s="154">
        <f t="shared" si="42"/>
        <v>0</v>
      </c>
      <c r="V199" s="84">
        <f t="shared" si="43"/>
      </c>
      <c r="W199" s="84">
        <f t="shared" si="44"/>
      </c>
      <c r="X199" s="154">
        <f t="shared" si="45"/>
      </c>
      <c r="Y199" s="154">
        <f t="shared" si="46"/>
      </c>
      <c r="Z199" s="53" t="str">
        <f>IF(COUNTIF($C$4:$C$208,C199)&gt;1,"X"," ")</f>
        <v> </v>
      </c>
      <c r="AA199" s="89">
        <f>IF(COUNTIF($B$4:$B$208,B199)&gt;1,"T",B199)</f>
        <v>191</v>
      </c>
    </row>
    <row r="200" spans="1:27" ht="15">
      <c r="A200" s="74">
        <f>IF(B200&lt;1,1000,(IF(AA200=B200,B200,(20100-SUM($AA$4:$AA$208))/(COUNTIF($AA$4:$AA$208,"T")))))</f>
        <v>192</v>
      </c>
      <c r="B200" s="63">
        <v>192</v>
      </c>
      <c r="C200" s="73"/>
      <c r="D200" s="37" t="str">
        <f>IF(C200&gt;0,CONCATENATE((VLOOKUP($C200,Inscription!$A$12:$G$211,3,FALSE)),"   ",(VLOOKUP($C200,Inscription!$A$12:$G$211,4,FALSE)))," ")</f>
        <v> </v>
      </c>
      <c r="E200" s="38"/>
      <c r="F200" s="42" t="str">
        <f>IF(C200&gt;0,(VLOOKUP($C200,Inscription!$A$12:$G$211,5,FALSE))," ")</f>
        <v> </v>
      </c>
      <c r="G200" s="7" t="str">
        <f>IF(C200&gt;0,(VLOOKUP($C200,Inscription!$A$12:$G$211,7,FALSE))," ")</f>
        <v> </v>
      </c>
      <c r="H200" s="42" t="str">
        <f>LEFT(IF(C200&gt;0,(VLOOKUP($C200,Inscription!$A$12:$G$211,6,FALSE))," "),8)</f>
        <v> </v>
      </c>
      <c r="I200" s="70">
        <f t="shared" si="48"/>
        <v>0</v>
      </c>
      <c r="J200" s="154" t="str">
        <f>IF(COUNTIF($F$4:$F200,$F200)&lt;2,$F200," ")</f>
        <v> </v>
      </c>
      <c r="K200" s="154">
        <f t="shared" si="34"/>
        <v>192</v>
      </c>
      <c r="L200" s="154">
        <f t="shared" si="35"/>
        <v>0</v>
      </c>
      <c r="M200" s="154" t="str">
        <f>IF(COUNTIF($F$4:$F200,$F200)&lt;3,$F200," ")</f>
        <v> </v>
      </c>
      <c r="N200" s="154">
        <f t="shared" si="36"/>
        <v>192</v>
      </c>
      <c r="O200" s="154">
        <f t="shared" si="37"/>
        <v>0</v>
      </c>
      <c r="P200" s="84">
        <f t="shared" si="38"/>
      </c>
      <c r="Q200" s="84">
        <f t="shared" si="39"/>
        <v>1000</v>
      </c>
      <c r="R200" s="84">
        <f t="shared" si="40"/>
        <v>1000</v>
      </c>
      <c r="S200" s="154" t="str">
        <f>IF(COUNTIF($F$4:$F200,J200)&lt;4,$F200," ")</f>
        <v> </v>
      </c>
      <c r="T200" s="154">
        <f t="shared" si="41"/>
        <v>192</v>
      </c>
      <c r="U200" s="154">
        <f t="shared" si="42"/>
        <v>0</v>
      </c>
      <c r="V200" s="84">
        <f t="shared" si="43"/>
      </c>
      <c r="W200" s="84">
        <f t="shared" si="44"/>
      </c>
      <c r="X200" s="154">
        <f t="shared" si="45"/>
      </c>
      <c r="Y200" s="154">
        <f t="shared" si="46"/>
      </c>
      <c r="Z200" s="53" t="str">
        <f>IF(COUNTIF($C$4:$C$208,C200)&gt;1,"X"," ")</f>
        <v> </v>
      </c>
      <c r="AA200" s="89">
        <f>IF(COUNTIF($B$4:$B$208,B200)&gt;1,"T",B200)</f>
        <v>192</v>
      </c>
    </row>
    <row r="201" spans="1:27" ht="15">
      <c r="A201" s="74">
        <f>IF(B201&lt;1,1000,(IF(AA201=B201,B201,(20100-SUM($AA$4:$AA$208))/(COUNTIF($AA$4:$AA$208,"T")))))</f>
        <v>193</v>
      </c>
      <c r="B201" s="63">
        <v>193</v>
      </c>
      <c r="C201" s="73"/>
      <c r="D201" s="37" t="str">
        <f>IF(C201&gt;0,CONCATENATE((VLOOKUP($C201,Inscription!$A$12:$G$211,3,FALSE)),"   ",(VLOOKUP($C201,Inscription!$A$12:$G$211,4,FALSE)))," ")</f>
        <v> </v>
      </c>
      <c r="E201" s="38"/>
      <c r="F201" s="42" t="str">
        <f>IF(C201&gt;0,(VLOOKUP($C201,Inscription!$A$12:$G$211,5,FALSE))," ")</f>
        <v> </v>
      </c>
      <c r="G201" s="7" t="str">
        <f>IF(C201&gt;0,(VLOOKUP($C201,Inscription!$A$12:$G$211,7,FALSE))," ")</f>
        <v> </v>
      </c>
      <c r="H201" s="42" t="str">
        <f>LEFT(IF(C201&gt;0,(VLOOKUP($C201,Inscription!$A$12:$G$211,6,FALSE))," "),8)</f>
        <v> </v>
      </c>
      <c r="I201" s="70">
        <f t="shared" si="48"/>
        <v>0</v>
      </c>
      <c r="J201" s="154" t="str">
        <f>IF(COUNTIF($F$4:$F201,$F201)&lt;2,$F201," ")</f>
        <v> </v>
      </c>
      <c r="K201" s="154">
        <f t="shared" si="34"/>
        <v>193</v>
      </c>
      <c r="L201" s="154">
        <f t="shared" si="35"/>
        <v>0</v>
      </c>
      <c r="M201" s="154" t="str">
        <f>IF(COUNTIF($F$4:$F201,$F201)&lt;3,$F201," ")</f>
        <v> </v>
      </c>
      <c r="N201" s="154">
        <f t="shared" si="36"/>
        <v>193</v>
      </c>
      <c r="O201" s="154">
        <f t="shared" si="37"/>
        <v>0</v>
      </c>
      <c r="P201" s="84">
        <f t="shared" si="38"/>
      </c>
      <c r="Q201" s="84">
        <f t="shared" si="39"/>
        <v>1000</v>
      </c>
      <c r="R201" s="84">
        <f t="shared" si="40"/>
        <v>1000</v>
      </c>
      <c r="S201" s="154" t="str">
        <f>IF(COUNTIF($F$4:$F201,J201)&lt;4,$F201," ")</f>
        <v> </v>
      </c>
      <c r="T201" s="154">
        <f t="shared" si="41"/>
        <v>193</v>
      </c>
      <c r="U201" s="154">
        <f t="shared" si="42"/>
        <v>0</v>
      </c>
      <c r="V201" s="84">
        <f t="shared" si="43"/>
      </c>
      <c r="W201" s="84">
        <f t="shared" si="44"/>
      </c>
      <c r="X201" s="154">
        <f t="shared" si="45"/>
      </c>
      <c r="Y201" s="154">
        <f t="shared" si="46"/>
      </c>
      <c r="Z201" s="53" t="str">
        <f>IF(COUNTIF($C$4:$C$208,C201)&gt;1,"X"," ")</f>
        <v> </v>
      </c>
      <c r="AA201" s="89">
        <f>IF(COUNTIF($B$4:$B$208,B201)&gt;1,"T",B201)</f>
        <v>193</v>
      </c>
    </row>
    <row r="202" spans="1:27" ht="15">
      <c r="A202" s="74">
        <f>IF(B202&lt;1,1000,(IF(AA202=B202,B202,(20100-SUM($AA$4:$AA$208))/(COUNTIF($AA$4:$AA$208,"T")))))</f>
        <v>194</v>
      </c>
      <c r="B202" s="63">
        <v>194</v>
      </c>
      <c r="C202" s="73"/>
      <c r="D202" s="37" t="str">
        <f>IF(C202&gt;0,CONCATENATE((VLOOKUP($C202,Inscription!$A$12:$G$211,3,FALSE)),"   ",(VLOOKUP($C202,Inscription!$A$12:$G$211,4,FALSE)))," ")</f>
        <v> </v>
      </c>
      <c r="E202" s="38"/>
      <c r="F202" s="42" t="str">
        <f>IF(C202&gt;0,(VLOOKUP($C202,Inscription!$A$12:$G$211,5,FALSE))," ")</f>
        <v> </v>
      </c>
      <c r="G202" s="7" t="str">
        <f>IF(C202&gt;0,(VLOOKUP($C202,Inscription!$A$12:$G$211,7,FALSE))," ")</f>
        <v> </v>
      </c>
      <c r="H202" s="42" t="str">
        <f>LEFT(IF(C202&gt;0,(VLOOKUP($C202,Inscription!$A$12:$G$211,6,FALSE))," "),8)</f>
        <v> </v>
      </c>
      <c r="I202" s="70">
        <f t="shared" si="48"/>
        <v>0</v>
      </c>
      <c r="J202" s="154" t="str">
        <f>IF(COUNTIF($F$4:$F202,$F202)&lt;2,$F202," ")</f>
        <v> </v>
      </c>
      <c r="K202" s="154">
        <f aca="true" t="shared" si="49" ref="K202:K208">IF(J202=F202,A202,"")</f>
        <v>194</v>
      </c>
      <c r="L202" s="154">
        <f aca="true" t="shared" si="50" ref="L202:L208">IF(J202=F202,I202,"")</f>
        <v>0</v>
      </c>
      <c r="M202" s="154" t="str">
        <f>IF(COUNTIF($F$4:$F202,$F202)&lt;3,$F202," ")</f>
        <v> </v>
      </c>
      <c r="N202" s="154">
        <f aca="true" t="shared" si="51" ref="N202:N208">IF(M202=$F202,$A202,"")</f>
        <v>194</v>
      </c>
      <c r="O202" s="154">
        <f aca="true" t="shared" si="52" ref="O202:O208">IF(M202=$F202,$I202,"")</f>
        <v>0</v>
      </c>
      <c r="P202" s="84">
        <f aca="true" t="shared" si="53" ref="P202:P208">IF(M202=J202,"",M202)</f>
      </c>
      <c r="Q202" s="84">
        <f aca="true" t="shared" si="54" ref="Q202:Q208">IF(P202=$F202,$A202,1000)</f>
        <v>1000</v>
      </c>
      <c r="R202" s="84">
        <f aca="true" t="shared" si="55" ref="R202:R208">IF(P202=$F202,$I202,1000)</f>
        <v>1000</v>
      </c>
      <c r="S202" s="154" t="str">
        <f>IF(COUNTIF($F$4:$F202,J202)&lt;4,$F202," ")</f>
        <v> </v>
      </c>
      <c r="T202" s="154">
        <f aca="true" t="shared" si="56" ref="T202:T208">IF(S202=$F202,$A202,"")</f>
        <v>194</v>
      </c>
      <c r="U202" s="154">
        <f aca="true" t="shared" si="57" ref="U202:U208">IF(S202=$F202,$I202,"")</f>
        <v>0</v>
      </c>
      <c r="V202" s="84">
        <f aca="true" t="shared" si="58" ref="V202:V208">IF(S202=J202,"",S202)</f>
      </c>
      <c r="W202" s="84">
        <f aca="true" t="shared" si="59" ref="W202:W208">IF(V202=P202,"",S202)</f>
      </c>
      <c r="X202" s="154">
        <f aca="true" t="shared" si="60" ref="X202:X208">IF(W202=$F202,$A202,"")</f>
      </c>
      <c r="Y202" s="154">
        <f aca="true" t="shared" si="61" ref="Y202:Y208">IF(W202=$F202,$I202,"")</f>
      </c>
      <c r="Z202" s="53" t="str">
        <f>IF(COUNTIF($C$4:$C$208,C202)&gt;1,"X"," ")</f>
        <v> </v>
      </c>
      <c r="AA202" s="89">
        <f>IF(COUNTIF($B$4:$B$208,B202)&gt;1,"T",B202)</f>
        <v>194</v>
      </c>
    </row>
    <row r="203" spans="1:27" ht="15">
      <c r="A203" s="74">
        <f>IF(B203&lt;1,1000,(IF(AA203=B203,B203,(20100-SUM($AA$4:$AA$208))/(COUNTIF($AA$4:$AA$208,"T")))))</f>
        <v>195</v>
      </c>
      <c r="B203" s="63">
        <v>195</v>
      </c>
      <c r="C203" s="73"/>
      <c r="D203" s="37" t="str">
        <f>IF(C203&gt;0,CONCATENATE((VLOOKUP($C203,Inscription!$A$12:$G$211,3,FALSE)),"   ",(VLOOKUP($C203,Inscription!$A$12:$G$211,4,FALSE)))," ")</f>
        <v> </v>
      </c>
      <c r="E203" s="38"/>
      <c r="F203" s="42" t="str">
        <f>IF(C203&gt;0,(VLOOKUP($C203,Inscription!$A$12:$G$211,5,FALSE))," ")</f>
        <v> </v>
      </c>
      <c r="G203" s="7" t="str">
        <f>IF(C203&gt;0,(VLOOKUP($C203,Inscription!$A$12:$G$211,7,FALSE))," ")</f>
        <v> </v>
      </c>
      <c r="H203" s="42" t="str">
        <f>LEFT(IF(C203&gt;0,(VLOOKUP($C203,Inscription!$A$12:$G$211,6,FALSE))," "),8)</f>
        <v> </v>
      </c>
      <c r="I203" s="70">
        <f t="shared" si="48"/>
        <v>0</v>
      </c>
      <c r="J203" s="154" t="str">
        <f>IF(COUNTIF($F$4:$F203,$F203)&lt;2,$F203," ")</f>
        <v> </v>
      </c>
      <c r="K203" s="154">
        <f t="shared" si="49"/>
        <v>195</v>
      </c>
      <c r="L203" s="154">
        <f t="shared" si="50"/>
        <v>0</v>
      </c>
      <c r="M203" s="154" t="str">
        <f>IF(COUNTIF($F$4:$F203,$F203)&lt;3,$F203," ")</f>
        <v> </v>
      </c>
      <c r="N203" s="154">
        <f t="shared" si="51"/>
        <v>195</v>
      </c>
      <c r="O203" s="154">
        <f t="shared" si="52"/>
        <v>0</v>
      </c>
      <c r="P203" s="84">
        <f t="shared" si="53"/>
      </c>
      <c r="Q203" s="84">
        <f t="shared" si="54"/>
        <v>1000</v>
      </c>
      <c r="R203" s="84">
        <f t="shared" si="55"/>
        <v>1000</v>
      </c>
      <c r="S203" s="154" t="str">
        <f>IF(COUNTIF($F$4:$F203,J203)&lt;4,$F203," ")</f>
        <v> </v>
      </c>
      <c r="T203" s="154">
        <f t="shared" si="56"/>
        <v>195</v>
      </c>
      <c r="U203" s="154">
        <f t="shared" si="57"/>
        <v>0</v>
      </c>
      <c r="V203" s="84">
        <f t="shared" si="58"/>
      </c>
      <c r="W203" s="84">
        <f t="shared" si="59"/>
      </c>
      <c r="X203" s="154">
        <f t="shared" si="60"/>
      </c>
      <c r="Y203" s="154">
        <f t="shared" si="61"/>
      </c>
      <c r="Z203" s="53" t="str">
        <f>IF(COUNTIF($C$4:$C$208,C203)&gt;1,"X"," ")</f>
        <v> </v>
      </c>
      <c r="AA203" s="89">
        <f>IF(COUNTIF($B$4:$B$208,B203)&gt;1,"T",B203)</f>
        <v>195</v>
      </c>
    </row>
    <row r="204" spans="1:27" ht="15">
      <c r="A204" s="74">
        <f>IF(B204&lt;1,1000,(IF(AA204=B204,B204,(20100-SUM($AA$4:$AA$208))/(COUNTIF($AA$4:$AA$208,"T")))))</f>
        <v>196</v>
      </c>
      <c r="B204" s="63">
        <v>196</v>
      </c>
      <c r="C204" s="73"/>
      <c r="D204" s="37" t="str">
        <f>IF(C204&gt;0,CONCATENATE((VLOOKUP($C204,Inscription!$A$12:$G$211,3,FALSE)),"   ",(VLOOKUP($C204,Inscription!$A$12:$G$211,4,FALSE)))," ")</f>
        <v> </v>
      </c>
      <c r="E204" s="38"/>
      <c r="F204" s="42" t="str">
        <f>IF(C204&gt;0,(VLOOKUP($C204,Inscription!$A$12:$G$211,5,FALSE))," ")</f>
        <v> </v>
      </c>
      <c r="G204" s="7" t="str">
        <f>IF(C204&gt;0,(VLOOKUP($C204,Inscription!$A$12:$G$211,7,FALSE))," ")</f>
        <v> </v>
      </c>
      <c r="H204" s="42" t="str">
        <f>LEFT(IF(C204&gt;0,(VLOOKUP($C204,Inscription!$A$12:$G$211,6,FALSE))," "),8)</f>
        <v> </v>
      </c>
      <c r="I204" s="70">
        <f t="shared" si="48"/>
        <v>0</v>
      </c>
      <c r="J204" s="154" t="str">
        <f>IF(COUNTIF($F$4:$F204,$F204)&lt;2,$F204," ")</f>
        <v> </v>
      </c>
      <c r="K204" s="154">
        <f t="shared" si="49"/>
        <v>196</v>
      </c>
      <c r="L204" s="154">
        <f t="shared" si="50"/>
        <v>0</v>
      </c>
      <c r="M204" s="154" t="str">
        <f>IF(COUNTIF($F$4:$F204,$F204)&lt;3,$F204," ")</f>
        <v> </v>
      </c>
      <c r="N204" s="154">
        <f t="shared" si="51"/>
        <v>196</v>
      </c>
      <c r="O204" s="154">
        <f t="shared" si="52"/>
        <v>0</v>
      </c>
      <c r="P204" s="84">
        <f t="shared" si="53"/>
      </c>
      <c r="Q204" s="84">
        <f t="shared" si="54"/>
        <v>1000</v>
      </c>
      <c r="R204" s="84">
        <f t="shared" si="55"/>
        <v>1000</v>
      </c>
      <c r="S204" s="154" t="str">
        <f>IF(COUNTIF($F$4:$F204,J204)&lt;4,$F204," ")</f>
        <v> </v>
      </c>
      <c r="T204" s="154">
        <f t="shared" si="56"/>
        <v>196</v>
      </c>
      <c r="U204" s="154">
        <f t="shared" si="57"/>
        <v>0</v>
      </c>
      <c r="V204" s="84">
        <f t="shared" si="58"/>
      </c>
      <c r="W204" s="84">
        <f t="shared" si="59"/>
      </c>
      <c r="X204" s="154">
        <f t="shared" si="60"/>
      </c>
      <c r="Y204" s="154">
        <f t="shared" si="61"/>
      </c>
      <c r="Z204" s="53" t="str">
        <f>IF(COUNTIF($C$4:$C$208,C204)&gt;1,"X"," ")</f>
        <v> </v>
      </c>
      <c r="AA204" s="89">
        <f>IF(COUNTIF($B$4:$B$208,B204)&gt;1,"T",B204)</f>
        <v>196</v>
      </c>
    </row>
    <row r="205" spans="1:27" ht="15">
      <c r="A205" s="74">
        <f>IF(B205&lt;1,1000,(IF(AA205=B205,B205,(20100-SUM($AA$4:$AA$208))/(COUNTIF($AA$4:$AA$208,"T")))))</f>
        <v>197</v>
      </c>
      <c r="B205" s="63">
        <v>197</v>
      </c>
      <c r="C205" s="73"/>
      <c r="D205" s="37" t="str">
        <f>IF(C205&gt;0,CONCATENATE((VLOOKUP($C205,Inscription!$A$12:$G$211,3,FALSE)),"   ",(VLOOKUP($C205,Inscription!$A$12:$G$211,4,FALSE)))," ")</f>
        <v> </v>
      </c>
      <c r="E205" s="38"/>
      <c r="F205" s="42" t="str">
        <f>IF(C205&gt;0,(VLOOKUP($C205,Inscription!$A$12:$G$211,5,FALSE))," ")</f>
        <v> </v>
      </c>
      <c r="G205" s="7" t="str">
        <f>IF(C205&gt;0,(VLOOKUP($C205,Inscription!$A$12:$G$211,7,FALSE))," ")</f>
        <v> </v>
      </c>
      <c r="H205" s="42" t="str">
        <f>LEFT(IF(C205&gt;0,(VLOOKUP($C205,Inscription!$A$12:$G$211,6,FALSE))," "),8)</f>
        <v> </v>
      </c>
      <c r="I205" s="70">
        <f t="shared" si="48"/>
        <v>0</v>
      </c>
      <c r="J205" s="154" t="str">
        <f>IF(COUNTIF($F$4:$F205,$F205)&lt;2,$F205," ")</f>
        <v> </v>
      </c>
      <c r="K205" s="154">
        <f t="shared" si="49"/>
        <v>197</v>
      </c>
      <c r="L205" s="154">
        <f t="shared" si="50"/>
        <v>0</v>
      </c>
      <c r="M205" s="154" t="str">
        <f>IF(COUNTIF($F$4:$F205,$F205)&lt;3,$F205," ")</f>
        <v> </v>
      </c>
      <c r="N205" s="154">
        <f t="shared" si="51"/>
        <v>197</v>
      </c>
      <c r="O205" s="154">
        <f t="shared" si="52"/>
        <v>0</v>
      </c>
      <c r="P205" s="84">
        <f t="shared" si="53"/>
      </c>
      <c r="Q205" s="84">
        <f t="shared" si="54"/>
        <v>1000</v>
      </c>
      <c r="R205" s="84">
        <f t="shared" si="55"/>
        <v>1000</v>
      </c>
      <c r="S205" s="154" t="str">
        <f>IF(COUNTIF($F$4:$F205,J205)&lt;4,$F205," ")</f>
        <v> </v>
      </c>
      <c r="T205" s="154">
        <f t="shared" si="56"/>
        <v>197</v>
      </c>
      <c r="U205" s="154">
        <f t="shared" si="57"/>
        <v>0</v>
      </c>
      <c r="V205" s="84">
        <f t="shared" si="58"/>
      </c>
      <c r="W205" s="84">
        <f t="shared" si="59"/>
      </c>
      <c r="X205" s="154">
        <f t="shared" si="60"/>
      </c>
      <c r="Y205" s="154">
        <f t="shared" si="61"/>
      </c>
      <c r="Z205" s="53" t="str">
        <f>IF(COUNTIF($C$4:$C$208,C205)&gt;1,"X"," ")</f>
        <v> </v>
      </c>
      <c r="AA205" s="89">
        <f>IF(COUNTIF($B$4:$B$208,B205)&gt;1,"T",B205)</f>
        <v>197</v>
      </c>
    </row>
    <row r="206" spans="1:27" ht="15">
      <c r="A206" s="74">
        <f>IF(B206&lt;1,1000,(IF(AA206=B206,B206,(20100-SUM($AA$4:$AA$208))/(COUNTIF($AA$4:$AA$208,"T")))))</f>
        <v>198</v>
      </c>
      <c r="B206" s="63">
        <v>198</v>
      </c>
      <c r="C206" s="73"/>
      <c r="D206" s="37" t="str">
        <f>IF(C206&gt;0,CONCATENATE((VLOOKUP($C206,Inscription!$A$12:$G$211,3,FALSE)),"   ",(VLOOKUP($C206,Inscription!$A$12:$G$211,4,FALSE)))," ")</f>
        <v> </v>
      </c>
      <c r="E206" s="38"/>
      <c r="F206" s="42" t="str">
        <f>IF(C206&gt;0,(VLOOKUP($C206,Inscription!$A$12:$G$211,5,FALSE))," ")</f>
        <v> </v>
      </c>
      <c r="G206" s="7" t="str">
        <f>IF(C206&gt;0,(VLOOKUP($C206,Inscription!$A$12:$G$211,7,FALSE))," ")</f>
        <v> </v>
      </c>
      <c r="H206" s="42" t="str">
        <f>LEFT(IF(C206&gt;0,(VLOOKUP($C206,Inscription!$A$12:$G$211,6,FALSE))," "),8)</f>
        <v> </v>
      </c>
      <c r="I206" s="70">
        <f t="shared" si="48"/>
        <v>0</v>
      </c>
      <c r="J206" s="154" t="str">
        <f>IF(COUNTIF($F$4:$F206,$F206)&lt;2,$F206," ")</f>
        <v> </v>
      </c>
      <c r="K206" s="154">
        <f t="shared" si="49"/>
        <v>198</v>
      </c>
      <c r="L206" s="154">
        <f t="shared" si="50"/>
        <v>0</v>
      </c>
      <c r="M206" s="154" t="str">
        <f>IF(COUNTIF($F$4:$F206,$F206)&lt;3,$F206," ")</f>
        <v> </v>
      </c>
      <c r="N206" s="154">
        <f t="shared" si="51"/>
        <v>198</v>
      </c>
      <c r="O206" s="154">
        <f t="shared" si="52"/>
        <v>0</v>
      </c>
      <c r="P206" s="84">
        <f t="shared" si="53"/>
      </c>
      <c r="Q206" s="84">
        <f t="shared" si="54"/>
        <v>1000</v>
      </c>
      <c r="R206" s="84">
        <f t="shared" si="55"/>
        <v>1000</v>
      </c>
      <c r="S206" s="154" t="str">
        <f>IF(COUNTIF($F$4:$F206,J206)&lt;4,$F206," ")</f>
        <v> </v>
      </c>
      <c r="T206" s="154">
        <f t="shared" si="56"/>
        <v>198</v>
      </c>
      <c r="U206" s="154">
        <f t="shared" si="57"/>
        <v>0</v>
      </c>
      <c r="V206" s="84">
        <f t="shared" si="58"/>
      </c>
      <c r="W206" s="84">
        <f t="shared" si="59"/>
      </c>
      <c r="X206" s="154">
        <f t="shared" si="60"/>
      </c>
      <c r="Y206" s="154">
        <f t="shared" si="61"/>
      </c>
      <c r="Z206" s="53" t="str">
        <f>IF(COUNTIF($C$4:$C$208,C206)&gt;1,"X"," ")</f>
        <v> </v>
      </c>
      <c r="AA206" s="89">
        <f>IF(COUNTIF($B$4:$B$208,B206)&gt;1,"T",B206)</f>
        <v>198</v>
      </c>
    </row>
    <row r="207" spans="1:27" ht="15">
      <c r="A207" s="74">
        <f>IF(B207&lt;1,1000,(IF(AA207=B207,B207,(20100-SUM($AA$4:$AA$208))/(COUNTIF($AA$4:$AA$208,"T")))))</f>
        <v>199</v>
      </c>
      <c r="B207" s="63">
        <v>199</v>
      </c>
      <c r="C207" s="73"/>
      <c r="D207" s="37" t="str">
        <f>IF(C207&gt;0,CONCATENATE((VLOOKUP($C207,Inscription!$A$12:$G$211,3,FALSE)),"   ",(VLOOKUP($C207,Inscription!$A$12:$G$211,4,FALSE)))," ")</f>
        <v> </v>
      </c>
      <c r="E207" s="38"/>
      <c r="F207" s="42" t="str">
        <f>IF(C207&gt;0,(VLOOKUP($C207,Inscription!$A$12:$G$211,5,FALSE))," ")</f>
        <v> </v>
      </c>
      <c r="G207" s="7" t="str">
        <f>IF(C207&gt;0,(VLOOKUP($C207,Inscription!$A$12:$G$211,7,FALSE))," ")</f>
        <v> </v>
      </c>
      <c r="H207" s="42" t="str">
        <f>LEFT(IF(C207&gt;0,(VLOOKUP($C207,Inscription!$A$12:$G$211,6,FALSE))," "),8)</f>
        <v> </v>
      </c>
      <c r="I207" s="70">
        <f t="shared" si="48"/>
        <v>0</v>
      </c>
      <c r="J207" s="154" t="str">
        <f>IF(COUNTIF($F$4:$F207,$F207)&lt;2,$F207," ")</f>
        <v> </v>
      </c>
      <c r="K207" s="154">
        <f t="shared" si="49"/>
        <v>199</v>
      </c>
      <c r="L207" s="154">
        <f t="shared" si="50"/>
        <v>0</v>
      </c>
      <c r="M207" s="154" t="str">
        <f>IF(COUNTIF($F$4:$F207,$F207)&lt;3,$F207," ")</f>
        <v> </v>
      </c>
      <c r="N207" s="154">
        <f t="shared" si="51"/>
        <v>199</v>
      </c>
      <c r="O207" s="154">
        <f t="shared" si="52"/>
        <v>0</v>
      </c>
      <c r="P207" s="84">
        <f t="shared" si="53"/>
      </c>
      <c r="Q207" s="84">
        <f t="shared" si="54"/>
        <v>1000</v>
      </c>
      <c r="R207" s="84">
        <f t="shared" si="55"/>
        <v>1000</v>
      </c>
      <c r="S207" s="154" t="str">
        <f>IF(COUNTIF($F$4:$F207,J207)&lt;4,$F207," ")</f>
        <v> </v>
      </c>
      <c r="T207" s="154">
        <f t="shared" si="56"/>
        <v>199</v>
      </c>
      <c r="U207" s="154">
        <f t="shared" si="57"/>
        <v>0</v>
      </c>
      <c r="V207" s="84">
        <f t="shared" si="58"/>
      </c>
      <c r="W207" s="84">
        <f t="shared" si="59"/>
      </c>
      <c r="X207" s="154">
        <f t="shared" si="60"/>
      </c>
      <c r="Y207" s="154">
        <f t="shared" si="61"/>
      </c>
      <c r="Z207" s="53" t="str">
        <f>IF(COUNTIF($C$4:$C$208,C207)&gt;1,"X"," ")</f>
        <v> </v>
      </c>
      <c r="AA207" s="89">
        <f>IF(COUNTIF($B$4:$B$208,B207)&gt;1,"T",B207)</f>
        <v>199</v>
      </c>
    </row>
    <row r="208" spans="1:27" ht="15">
      <c r="A208" s="74">
        <f>IF(B208&lt;1,1000,(IF(AA208=B208,B208,(20100-SUM($AA$4:$AA$208))/(COUNTIF($AA$4:$AA$208,"T")))))</f>
        <v>200</v>
      </c>
      <c r="B208" s="63">
        <v>200</v>
      </c>
      <c r="C208" s="73"/>
      <c r="D208" s="37" t="str">
        <f>IF(C208&gt;0,CONCATENATE((VLOOKUP($C208,Inscription!$A$12:$G$211,3,FALSE)),"   ",(VLOOKUP($C208,Inscription!$A$12:$G$211,4,FALSE)))," ")</f>
        <v> </v>
      </c>
      <c r="E208" s="38"/>
      <c r="F208" s="42" t="str">
        <f>IF(C208&gt;0,(VLOOKUP($C208,Inscription!$A$12:$G$211,5,FALSE))," ")</f>
        <v> </v>
      </c>
      <c r="G208" s="7" t="str">
        <f>IF(C208&gt;0,(VLOOKUP($C208,Inscription!$A$12:$G$211,7,FALSE))," ")</f>
        <v> </v>
      </c>
      <c r="H208" s="42" t="str">
        <f>LEFT(IF(C208&gt;0,(VLOOKUP($C208,Inscription!$A$12:$G$211,6,FALSE))," "),8)</f>
        <v> </v>
      </c>
      <c r="I208" s="70">
        <f t="shared" si="48"/>
        <v>0</v>
      </c>
      <c r="J208" s="154" t="str">
        <f>IF(COUNTIF($F$4:$F208,$F208)&lt;2,$F208," ")</f>
        <v> </v>
      </c>
      <c r="K208" s="154">
        <f t="shared" si="49"/>
        <v>200</v>
      </c>
      <c r="L208" s="154">
        <f t="shared" si="50"/>
        <v>0</v>
      </c>
      <c r="M208" s="154" t="str">
        <f>IF(COUNTIF($F$4:$F208,$F208)&lt;3,$F208," ")</f>
        <v> </v>
      </c>
      <c r="N208" s="154">
        <f t="shared" si="51"/>
        <v>200</v>
      </c>
      <c r="O208" s="154">
        <f t="shared" si="52"/>
        <v>0</v>
      </c>
      <c r="P208" s="84">
        <f t="shared" si="53"/>
      </c>
      <c r="Q208" s="84">
        <f t="shared" si="54"/>
        <v>1000</v>
      </c>
      <c r="R208" s="84">
        <f t="shared" si="55"/>
        <v>1000</v>
      </c>
      <c r="S208" s="154" t="str">
        <f>IF(COUNTIF($F$4:$F208,J208)&lt;4,$F208," ")</f>
        <v> </v>
      </c>
      <c r="T208" s="154">
        <f t="shared" si="56"/>
        <v>200</v>
      </c>
      <c r="U208" s="154">
        <f t="shared" si="57"/>
        <v>0</v>
      </c>
      <c r="V208" s="84">
        <f t="shared" si="58"/>
      </c>
      <c r="W208" s="84">
        <f t="shared" si="59"/>
      </c>
      <c r="X208" s="154">
        <f t="shared" si="60"/>
      </c>
      <c r="Y208" s="154">
        <f t="shared" si="61"/>
      </c>
      <c r="Z208" s="53" t="str">
        <f>IF(COUNTIF($C$4:$C$208,C208)&gt;1,"X"," ")</f>
        <v> </v>
      </c>
      <c r="AA208" s="89">
        <f>IF(COUNTIF($B$4:$B$208,B208)&gt;1,"T",B208)</f>
        <v>200</v>
      </c>
    </row>
  </sheetData>
  <sheetProtection selectLockedCells="1" sort="0"/>
  <mergeCells count="6">
    <mergeCell ref="D3:E3"/>
    <mergeCell ref="G1:I1"/>
    <mergeCell ref="A1:B1"/>
    <mergeCell ref="A2:B2"/>
    <mergeCell ref="C2:E2"/>
    <mergeCell ref="C1:F1"/>
  </mergeCells>
  <conditionalFormatting sqref="Z4:Z208">
    <cfRule type="cellIs" priority="1" dxfId="6" operator="equal" stopIfTrue="1">
      <formula>"X"</formula>
    </cfRule>
  </conditionalFormatting>
  <conditionalFormatting sqref="AD5:AI45 AD51:AI84">
    <cfRule type="cellIs" priority="2" dxfId="5" operator="greaterThan" stopIfTrue="1">
      <formula>999</formula>
    </cfRule>
  </conditionalFormatting>
  <printOptions horizontalCentered="1"/>
  <pageMargins left="0.15748031496062992" right="0.15748031496062992" top="0.7086614173228347" bottom="0.6692913385826772" header="0.2755905511811024" footer="0.5118110236220472"/>
  <pageSetup horizontalDpi="300" verticalDpi="300" orientation="portrait" paperSize="9" r:id="rId4"/>
  <headerFooter alignWithMargins="0">
    <oddHeader>&amp;CCLASSEMENT &amp;F</oddHeader>
  </headerFooter>
  <drawing r:id="rId3"/>
  <legacyDrawing r:id="rId2"/>
</worksheet>
</file>

<file path=xl/worksheets/sheet7.xml><?xml version="1.0" encoding="utf-8"?>
<worksheet xmlns="http://schemas.openxmlformats.org/spreadsheetml/2006/main" xmlns:r="http://schemas.openxmlformats.org/officeDocument/2006/relationships">
  <sheetPr codeName="Feuil8"/>
  <dimension ref="A1:H136"/>
  <sheetViews>
    <sheetView showGridLines="0" showZeros="0" zoomScale="75" zoomScaleNormal="75" zoomScalePageLayoutView="0" workbookViewId="0" topLeftCell="A28">
      <selection activeCell="J28" sqref="J28"/>
    </sheetView>
  </sheetViews>
  <sheetFormatPr defaultColWidth="11.421875" defaultRowHeight="12.75"/>
  <cols>
    <col min="1" max="1" width="7.28125" style="21" customWidth="1"/>
    <col min="2" max="2" width="6.7109375" style="21" customWidth="1"/>
    <col min="3" max="3" width="14.140625" style="21" customWidth="1"/>
    <col min="4" max="4" width="12.00390625" style="21" customWidth="1"/>
    <col min="5" max="5" width="23.7109375" style="21" customWidth="1"/>
    <col min="6" max="6" width="11.140625" style="21" customWidth="1"/>
    <col min="7" max="7" width="11.00390625" style="21" customWidth="1"/>
    <col min="8" max="8" width="12.8515625" style="21" customWidth="1"/>
    <col min="9" max="16384" width="11.421875" style="21" customWidth="1"/>
  </cols>
  <sheetData>
    <row r="1" spans="1:8" ht="12.75">
      <c r="A1" s="51" t="s">
        <v>31</v>
      </c>
      <c r="B1" s="51"/>
      <c r="C1" s="51" t="str">
        <f>CLASSEMENT!C1</f>
        <v>AUXERRE  89</v>
      </c>
      <c r="D1" s="51"/>
      <c r="E1" s="51"/>
      <c r="F1" s="168" t="str">
        <f>IF(Inscription!$D$4&gt;0,"DATE :  "&amp;TEXT(Inscription!D$4,"jj mmmm aaaa"),"")</f>
        <v>DATE :  11 novembre 2019</v>
      </c>
      <c r="G1" s="168"/>
      <c r="H1" s="168"/>
    </row>
    <row r="2" spans="1:8" ht="12.75">
      <c r="A2" s="36" t="s">
        <v>43</v>
      </c>
      <c r="B2" s="41" t="str">
        <f>Inscription!D5</f>
        <v>P.P.B.+ Min.</v>
      </c>
      <c r="C2" s="41"/>
      <c r="D2" s="51"/>
      <c r="E2" s="23" t="s">
        <v>33</v>
      </c>
      <c r="F2" s="22">
        <f>CLASSEMENT!G2</f>
        <v>0</v>
      </c>
      <c r="G2" s="23" t="s">
        <v>34</v>
      </c>
      <c r="H2" s="41">
        <f>CLASSEMENT!I2</f>
        <v>47</v>
      </c>
    </row>
    <row r="3" spans="1:8" ht="17.25" customHeight="1">
      <c r="A3" s="24" t="s">
        <v>0</v>
      </c>
      <c r="B3" s="4" t="s">
        <v>45</v>
      </c>
      <c r="C3" s="296" t="s">
        <v>42</v>
      </c>
      <c r="D3" s="297"/>
      <c r="E3" s="4" t="s">
        <v>1</v>
      </c>
      <c r="F3" s="4" t="s">
        <v>46</v>
      </c>
      <c r="G3" s="4" t="s">
        <v>44</v>
      </c>
      <c r="H3" s="4" t="s">
        <v>14</v>
      </c>
    </row>
    <row r="4" spans="1:8" ht="13.5">
      <c r="A4" s="54">
        <f>CLASSEMENT!$B4</f>
        <v>1</v>
      </c>
      <c r="B4" s="9">
        <f>CLASSEMENT!C4</f>
        <v>71</v>
      </c>
      <c r="C4" s="68" t="str">
        <f>CLASSEMENT!D4</f>
        <v>PALADINI   Julie</v>
      </c>
      <c r="D4" s="69"/>
      <c r="E4" s="43" t="str">
        <f>CLASSEMENT!F4</f>
        <v>Pédale Semuroise</v>
      </c>
      <c r="F4" s="25" t="str">
        <f>CLASSEMENT!G4</f>
        <v>42 21 073 0209</v>
      </c>
      <c r="G4" s="43" t="str">
        <f>CLASSEMENT!H4</f>
        <v>Pré,F,</v>
      </c>
      <c r="H4" s="26">
        <f>CLASSEMENT!I4</f>
        <v>0</v>
      </c>
    </row>
    <row r="5" spans="1:8" ht="13.5">
      <c r="A5" s="54">
        <f>CLASSEMENT!$B5</f>
        <v>2</v>
      </c>
      <c r="B5" s="9">
        <f>CLASSEMENT!C5</f>
        <v>75</v>
      </c>
      <c r="C5" s="68" t="str">
        <f>CLASSEMENT!D5</f>
        <v>LARCHE   Martin</v>
      </c>
      <c r="D5" s="69"/>
      <c r="E5" s="43" t="str">
        <f>CLASSEMENT!F5</f>
        <v>PAC</v>
      </c>
      <c r="F5" s="25" t="str">
        <f>CLASSEMENT!G5</f>
        <v>CJ</v>
      </c>
      <c r="G5" s="43" t="str">
        <f>CLASSEMENT!H5</f>
        <v>Pré</v>
      </c>
      <c r="H5" s="123">
        <f>IF(CLASSEMENT!I5=CLASSEMENT!I4,0,CLASSEMENT!I5-CLASSEMENT!$I$4)</f>
        <v>0</v>
      </c>
    </row>
    <row r="6" spans="1:8" ht="13.5">
      <c r="A6" s="54">
        <f>CLASSEMENT!$B6</f>
        <v>3</v>
      </c>
      <c r="B6" s="9">
        <f>CLASSEMENT!C6</f>
        <v>72</v>
      </c>
      <c r="C6" s="68" t="str">
        <f>CLASSEMENT!D6</f>
        <v>JEULIN   Laurine</v>
      </c>
      <c r="D6" s="69"/>
      <c r="E6" s="43" t="str">
        <f>CLASSEMENT!F6</f>
        <v>VC du Senonais</v>
      </c>
      <c r="F6" s="25" t="str">
        <f>CLASSEMENT!G6</f>
        <v>42 89105 0370</v>
      </c>
      <c r="G6" s="43" t="str">
        <f>CLASSEMENT!H6</f>
        <v>Pré.F.</v>
      </c>
      <c r="H6" s="123">
        <f>IF(CLASSEMENT!I6=CLASSEMENT!I5,0,CLASSEMENT!I6-CLASSEMENT!$I$4)</f>
        <v>0</v>
      </c>
    </row>
    <row r="7" spans="1:8" ht="13.5">
      <c r="A7" s="54">
        <f>CLASSEMENT!$B7</f>
        <v>4</v>
      </c>
      <c r="B7" s="9">
        <f>CLASSEMENT!C7</f>
        <v>73</v>
      </c>
      <c r="C7" s="68" t="str">
        <f>CLASSEMENT!D7</f>
        <v>GEORGES   Americh</v>
      </c>
      <c r="D7" s="69"/>
      <c r="E7" s="43" t="str">
        <f>CLASSEMENT!F7</f>
        <v>PAC</v>
      </c>
      <c r="F7" s="25" t="str">
        <f>CLASSEMENT!G7</f>
        <v>CJ</v>
      </c>
      <c r="G7" s="43" t="str">
        <f>CLASSEMENT!H7</f>
        <v>Pré</v>
      </c>
      <c r="H7" s="123">
        <f>IF(CLASSEMENT!I7=CLASSEMENT!I6,0,CLASSEMENT!I7-CLASSEMENT!$I$4)</f>
        <v>0</v>
      </c>
    </row>
    <row r="8" spans="1:8" ht="13.5">
      <c r="A8" s="54">
        <f>CLASSEMENT!$B8</f>
        <v>5</v>
      </c>
      <c r="B8" s="9">
        <f>CLASSEMENT!C8</f>
        <v>74</v>
      </c>
      <c r="C8" s="68" t="str">
        <f>CLASSEMENT!D8</f>
        <v>SAUTREAU   Côme</v>
      </c>
      <c r="D8" s="69"/>
      <c r="E8" s="43" t="str">
        <f>CLASSEMENT!F8</f>
        <v>VC AUXERROIS</v>
      </c>
      <c r="F8" s="25" t="str">
        <f>CLASSEMENT!G8</f>
        <v>42890450315</v>
      </c>
      <c r="G8" s="43" t="str">
        <f>CLASSEMENT!H8</f>
        <v>Pré</v>
      </c>
      <c r="H8" s="123">
        <f>IF(CLASSEMENT!I8=CLASSEMENT!I7,0,CLASSEMENT!I8-CLASSEMENT!$I$4)</f>
        <v>0</v>
      </c>
    </row>
    <row r="9" spans="1:8" ht="13.5">
      <c r="A9" s="54">
        <f>CLASSEMENT!$B9</f>
        <v>0</v>
      </c>
      <c r="B9" s="9">
        <f>CLASSEMENT!C9</f>
        <v>0</v>
      </c>
      <c r="C9" s="68" t="str">
        <f>CLASSEMENT!D9</f>
        <v> </v>
      </c>
      <c r="D9" s="69"/>
      <c r="E9" s="43" t="str">
        <f>CLASSEMENT!F9</f>
        <v> </v>
      </c>
      <c r="F9" s="25" t="str">
        <f>CLASSEMENT!G9</f>
        <v> </v>
      </c>
      <c r="G9" s="43" t="str">
        <f>CLASSEMENT!H9</f>
        <v> </v>
      </c>
      <c r="H9" s="123">
        <f>IF(CLASSEMENT!I9=CLASSEMENT!I8,0,CLASSEMENT!I9-CLASSEMENT!$I$4)</f>
        <v>0</v>
      </c>
    </row>
    <row r="10" spans="1:8" ht="13.5">
      <c r="A10" s="54">
        <f>CLASSEMENT!$B10</f>
        <v>1</v>
      </c>
      <c r="B10" s="9">
        <f>CLASSEMENT!C10</f>
        <v>61</v>
      </c>
      <c r="C10" s="68" t="str">
        <f>CLASSEMENT!D10</f>
        <v>PERETTE</v>
      </c>
      <c r="D10" s="69"/>
      <c r="E10" s="43" t="str">
        <f>CLASSEMENT!F10</f>
        <v>ASPTT Auxerre</v>
      </c>
      <c r="F10" s="25" t="e">
        <f>CLASSEMENT!#REF!</f>
        <v>#REF!</v>
      </c>
      <c r="G10" s="43" t="str">
        <f>CLASSEMENT!G10</f>
        <v>42 89 004 0103</v>
      </c>
      <c r="H10" s="123">
        <f>IF(CLASSEMENT!I10=CLASSEMENT!I9,0,CLASSEMENT!I10-CLASSEMENT!$I$4)</f>
        <v>0</v>
      </c>
    </row>
    <row r="11" spans="1:8" ht="13.5">
      <c r="A11" s="54">
        <f>CLASSEMENT!$B11</f>
        <v>2</v>
      </c>
      <c r="B11" s="9">
        <f>CLASSEMENT!C11</f>
        <v>63</v>
      </c>
      <c r="C11" s="68" t="str">
        <f>CLASSEMENT!D11</f>
        <v>ROBINET   Antoine</v>
      </c>
      <c r="D11" s="69"/>
      <c r="E11" s="43" t="str">
        <f>CLASSEMENT!F11</f>
        <v>VC D'Auxerre</v>
      </c>
      <c r="F11" s="25" t="str">
        <f>CLASSEMENT!G11</f>
        <v>42 89 045 0262</v>
      </c>
      <c r="G11" s="43" t="str">
        <f>CLASSEMENT!H11</f>
        <v>Pou.</v>
      </c>
      <c r="H11" s="123">
        <f>IF(CLASSEMENT!I11=CLASSEMENT!I10,0,CLASSEMENT!I11-CLASSEMENT!$I$4)</f>
        <v>0</v>
      </c>
    </row>
    <row r="12" spans="1:8" ht="13.5">
      <c r="A12" s="54">
        <f>CLASSEMENT!$B12</f>
        <v>3</v>
      </c>
      <c r="B12" s="9">
        <f>CLASSEMENT!C12</f>
        <v>65</v>
      </c>
      <c r="C12" s="68" t="str">
        <f>CLASSEMENT!D12</f>
        <v>LARCHE   Gauthier</v>
      </c>
      <c r="D12" s="69"/>
      <c r="E12" s="43" t="str">
        <f>CLASSEMENT!F12</f>
        <v>PAC Avallon</v>
      </c>
      <c r="F12" s="25" t="str">
        <f>CLASSEMENT!G12</f>
        <v>42 89 104 0334</v>
      </c>
      <c r="G12" s="43" t="str">
        <f>CLASSEMENT!H12</f>
        <v>Pou.</v>
      </c>
      <c r="H12" s="123">
        <f>IF(CLASSEMENT!I12=CLASSEMENT!I11,0,CLASSEMENT!I12-CLASSEMENT!$I$4)</f>
        <v>0</v>
      </c>
    </row>
    <row r="13" spans="1:8" ht="13.5">
      <c r="A13" s="54">
        <f>CLASSEMENT!$B13</f>
        <v>4</v>
      </c>
      <c r="B13" s="9">
        <f>CLASSEMENT!C13</f>
        <v>62</v>
      </c>
      <c r="C13" s="68" t="str">
        <f>CLASSEMENT!D13</f>
        <v>GAUDRY   Arthur</v>
      </c>
      <c r="D13" s="69"/>
      <c r="E13" s="43" t="str">
        <f>CLASSEMENT!F13</f>
        <v>VC D'Auxerre</v>
      </c>
      <c r="F13" s="25" t="str">
        <f>CLASSEMENT!G13</f>
        <v>42 89 045 0310</v>
      </c>
      <c r="G13" s="43" t="str">
        <f>CLASSEMENT!H13</f>
        <v>Pou.</v>
      </c>
      <c r="H13" s="123">
        <f>IF(CLASSEMENT!I13=CLASSEMENT!I12,0,CLASSEMENT!I13-CLASSEMENT!$I$4)</f>
        <v>0</v>
      </c>
    </row>
    <row r="14" spans="1:8" ht="13.5">
      <c r="A14" s="54">
        <f>CLASSEMENT!$B14</f>
        <v>5</v>
      </c>
      <c r="B14" s="9">
        <f>CLASSEMENT!C14</f>
        <v>66</v>
      </c>
      <c r="C14" s="68" t="str">
        <f>CLASSEMENT!D14</f>
        <v>KUBIAK   Théo</v>
      </c>
      <c r="D14" s="69"/>
      <c r="E14" s="43" t="str">
        <f>CLASSEMENT!F14</f>
        <v>VC d'Auxerre</v>
      </c>
      <c r="F14" s="25" t="str">
        <f>CLASSEMENT!G14</f>
        <v>42890450252</v>
      </c>
      <c r="G14" s="43" t="str">
        <f>CLASSEMENT!H14</f>
        <v>Pou.</v>
      </c>
      <c r="H14" s="123">
        <f>IF(CLASSEMENT!I14=CLASSEMENT!I13,0,CLASSEMENT!I14-CLASSEMENT!$I$4)</f>
        <v>0</v>
      </c>
    </row>
    <row r="15" spans="1:8" ht="13.5">
      <c r="A15" s="54">
        <f>CLASSEMENT!$B15</f>
        <v>6</v>
      </c>
      <c r="B15" s="9">
        <f>CLASSEMENT!C15</f>
        <v>64</v>
      </c>
      <c r="C15" s="68" t="str">
        <f>CLASSEMENT!D15</f>
        <v>GODEFROY   Nathanael</v>
      </c>
      <c r="D15" s="69"/>
      <c r="E15" s="43" t="str">
        <f>CLASSEMENT!F15</f>
        <v>PAC Avallon</v>
      </c>
      <c r="F15" s="25" t="str">
        <f>CLASSEMENT!G15</f>
        <v>42 89 104 0325</v>
      </c>
      <c r="G15" s="43" t="str">
        <f>CLASSEMENT!H15</f>
        <v>Pou.</v>
      </c>
      <c r="H15" s="123">
        <f>IF(CLASSEMENT!I15=CLASSEMENT!I14,0,CLASSEMENT!I15-CLASSEMENT!$I$4)</f>
        <v>0</v>
      </c>
    </row>
    <row r="16" spans="1:8" ht="13.5">
      <c r="A16" s="54">
        <f>CLASSEMENT!$B16</f>
        <v>7</v>
      </c>
      <c r="B16" s="9">
        <f>CLASSEMENT!C16</f>
        <v>68</v>
      </c>
      <c r="C16" s="68" t="str">
        <f>CLASSEMENT!D16</f>
        <v>HERVE   Valentin</v>
      </c>
      <c r="D16" s="69"/>
      <c r="E16" s="43" t="str">
        <f>CLASSEMENT!F16</f>
        <v>ASPTT Auxerre</v>
      </c>
      <c r="F16" s="25" t="str">
        <f>CLASSEMENT!G16</f>
        <v>42890040105</v>
      </c>
      <c r="G16" s="43" t="str">
        <f>CLASSEMENT!H16</f>
        <v>Pou.</v>
      </c>
      <c r="H16" s="123">
        <f>IF(CLASSEMENT!I16=CLASSEMENT!I15,0,CLASSEMENT!I16-CLASSEMENT!$I$4)</f>
        <v>0</v>
      </c>
    </row>
    <row r="17" spans="1:8" ht="13.5">
      <c r="A17" s="54">
        <f>CLASSEMENT!$B17</f>
        <v>8</v>
      </c>
      <c r="B17" s="9">
        <f>CLASSEMENT!C17</f>
        <v>67</v>
      </c>
      <c r="C17" s="68" t="str">
        <f>CLASSEMENT!D17</f>
        <v>COLAS    Thyméo</v>
      </c>
      <c r="D17" s="69"/>
      <c r="E17" s="43" t="str">
        <f>CLASSEMENT!F17</f>
        <v>VC d'Auxerre</v>
      </c>
      <c r="F17" s="25" t="str">
        <f>CLASSEMENT!G17</f>
        <v>42890450286</v>
      </c>
      <c r="G17" s="43" t="str">
        <f>CLASSEMENT!H17</f>
        <v>Pou.</v>
      </c>
      <c r="H17" s="123">
        <f>IF(CLASSEMENT!I17=CLASSEMENT!I16,0,CLASSEMENT!I17-CLASSEMENT!$I$4)</f>
        <v>0</v>
      </c>
    </row>
    <row r="18" spans="1:8" ht="13.5">
      <c r="A18" s="54">
        <f>CLASSEMENT!$B24</f>
        <v>6</v>
      </c>
      <c r="B18" s="9">
        <f>CLASSEMENT!C24</f>
        <v>54</v>
      </c>
      <c r="C18" s="68" t="str">
        <f>CLASSEMENT!D24</f>
        <v>BONVALOT   Gauthier</v>
      </c>
      <c r="D18" s="69"/>
      <c r="E18" s="43" t="str">
        <f>CLASSEMENT!F24</f>
        <v>V C d'Auxerre</v>
      </c>
      <c r="F18" s="25" t="str">
        <f>CLASSEMENT!G24</f>
        <v>42 89 045 0263</v>
      </c>
      <c r="G18" s="43" t="str">
        <f>CLASSEMENT!H24</f>
        <v>Pup.</v>
      </c>
      <c r="H18" s="123">
        <f>IF(CLASSEMENT!I24=CLASSEMENT!I17,0,CLASSEMENT!I24-CLASSEMENT!$I$4)</f>
        <v>0</v>
      </c>
    </row>
    <row r="19" spans="1:8" ht="13.5">
      <c r="A19" s="54">
        <f>CLASSEMENT!$B25</f>
        <v>0</v>
      </c>
      <c r="B19" s="9">
        <f>CLASSEMENT!C25</f>
        <v>0</v>
      </c>
      <c r="C19" s="68" t="str">
        <f>CLASSEMENT!D25</f>
        <v> </v>
      </c>
      <c r="D19" s="69"/>
      <c r="E19" s="43" t="str">
        <f>CLASSEMENT!F25</f>
        <v> </v>
      </c>
      <c r="F19" s="25" t="str">
        <f>CLASSEMENT!G25</f>
        <v> </v>
      </c>
      <c r="G19" s="43" t="str">
        <f>CLASSEMENT!H25</f>
        <v> </v>
      </c>
      <c r="H19" s="123">
        <f>IF(CLASSEMENT!I25=CLASSEMENT!I24,0,CLASSEMENT!I25-CLASSEMENT!$I$4)</f>
        <v>0</v>
      </c>
    </row>
    <row r="20" spans="1:8" ht="13.5">
      <c r="A20" s="54">
        <f>CLASSEMENT!$B26</f>
        <v>1</v>
      </c>
      <c r="B20" s="9">
        <f>CLASSEMENT!C26</f>
        <v>35</v>
      </c>
      <c r="C20" s="68" t="str">
        <f>CLASSEMENT!D26</f>
        <v>TRUCHOT   Lancelot</v>
      </c>
      <c r="D20" s="69"/>
      <c r="E20" s="43" t="str">
        <f>CLASSEMENT!F26</f>
        <v>VC d'Auxerre</v>
      </c>
      <c r="F20" s="25" t="str">
        <f>CLASSEMENT!G26</f>
        <v>42 89 045 …</v>
      </c>
      <c r="G20" s="43" t="str">
        <f>CLASSEMENT!H26</f>
        <v>Benj.</v>
      </c>
      <c r="H20" s="123">
        <f>IF(CLASSEMENT!I26=CLASSEMENT!I25,0,CLASSEMENT!I26-CLASSEMENT!$I$4)</f>
        <v>0</v>
      </c>
    </row>
    <row r="21" spans="1:8" ht="13.5">
      <c r="A21" s="54">
        <f>CLASSEMENT!$B27</f>
        <v>2</v>
      </c>
      <c r="B21" s="9">
        <f>CLASSEMENT!C27</f>
        <v>22</v>
      </c>
      <c r="C21" s="68" t="str">
        <f>CLASSEMENT!D27</f>
        <v>DE VECCHI   Axel</v>
      </c>
      <c r="D21" s="69"/>
      <c r="E21" s="43" t="str">
        <f>CLASSEMENT!F27</f>
        <v>Pédale Semuroise</v>
      </c>
      <c r="F21" s="25" t="str">
        <f>CLASSEMENT!G27</f>
        <v>42 21 073 0024</v>
      </c>
      <c r="G21" s="43" t="str">
        <f>CLASSEMENT!H27</f>
        <v>Benj.</v>
      </c>
      <c r="H21" s="123">
        <f>IF(CLASSEMENT!I27=CLASSEMENT!I26,0,CLASSEMENT!I27-CLASSEMENT!$I$4)</f>
        <v>0</v>
      </c>
    </row>
    <row r="22" spans="1:8" ht="13.5">
      <c r="A22" s="54">
        <f>CLASSEMENT!$B28</f>
        <v>3</v>
      </c>
      <c r="B22" s="9">
        <f>CLASSEMENT!C28</f>
        <v>37</v>
      </c>
      <c r="C22" s="68" t="str">
        <f>CLASSEMENT!D28</f>
        <v>RAFFESTIN   Lucas</v>
      </c>
      <c r="D22" s="69"/>
      <c r="E22" s="43" t="str">
        <f>CLASSEMENT!F28</f>
        <v>Evasion VTT AUXERROIS</v>
      </c>
      <c r="F22" s="25" t="str">
        <f>CLASSEMENT!G28</f>
        <v>42891020109</v>
      </c>
      <c r="G22" s="43" t="str">
        <f>CLASSEMENT!H28</f>
        <v>Benj.</v>
      </c>
      <c r="H22" s="123">
        <f>IF(CLASSEMENT!I28=CLASSEMENT!I27,0,CLASSEMENT!I28-CLASSEMENT!$I$4)</f>
        <v>0</v>
      </c>
    </row>
    <row r="23" spans="1:8" ht="13.5">
      <c r="A23" s="54">
        <f>CLASSEMENT!$B29</f>
        <v>4</v>
      </c>
      <c r="B23" s="9">
        <f>CLASSEMENT!C29</f>
        <v>40</v>
      </c>
      <c r="C23" s="68" t="str">
        <f>CLASSEMENT!D29</f>
        <v>HENRION   Tom</v>
      </c>
      <c r="D23" s="69"/>
      <c r="E23" s="43" t="str">
        <f>CLASSEMENT!F29</f>
        <v>VC d'Auxerre</v>
      </c>
      <c r="F23" s="25" t="str">
        <f>CLASSEMENT!G29</f>
        <v>CJ</v>
      </c>
      <c r="G23" s="43" t="str">
        <f>CLASSEMENT!H29</f>
        <v>Benj.</v>
      </c>
      <c r="H23" s="123">
        <f>IF(CLASSEMENT!I29=CLASSEMENT!I28,0,CLASSEMENT!I29-CLASSEMENT!$I$4)</f>
        <v>0</v>
      </c>
    </row>
    <row r="24" spans="1:8" ht="13.5">
      <c r="A24" s="54">
        <f>CLASSEMENT!$B30</f>
        <v>5</v>
      </c>
      <c r="B24" s="9">
        <f>CLASSEMENT!C30</f>
        <v>41</v>
      </c>
      <c r="C24" s="68" t="str">
        <f>CLASSEMENT!D30</f>
        <v>RUBY   Valentin</v>
      </c>
      <c r="D24" s="69"/>
      <c r="E24" s="43" t="str">
        <f>CLASSEMENT!F30</f>
        <v>ASPTT Troyes</v>
      </c>
      <c r="F24" s="25" t="str">
        <f>CLASSEMENT!G30</f>
        <v>46 10 009 0111</v>
      </c>
      <c r="G24" s="43" t="str">
        <f>CLASSEMENT!H30</f>
        <v>Benj.</v>
      </c>
      <c r="H24" s="123">
        <f>IF(CLASSEMENT!I30=CLASSEMENT!I29,0,CLASSEMENT!I30-CLASSEMENT!$I$4)</f>
        <v>0</v>
      </c>
    </row>
    <row r="25" spans="1:8" ht="13.5">
      <c r="A25" s="54">
        <f>CLASSEMENT!$B31</f>
        <v>6</v>
      </c>
      <c r="B25" s="9">
        <f>CLASSEMENT!C31</f>
        <v>32</v>
      </c>
      <c r="C25" s="68" t="str">
        <f>CLASSEMENT!D31</f>
        <v>DESNE   Cyril</v>
      </c>
      <c r="D25" s="69"/>
      <c r="E25" s="43" t="str">
        <f>CLASSEMENT!F31</f>
        <v>PAC Avallon</v>
      </c>
      <c r="F25" s="25" t="str">
        <f>CLASSEMENT!G31</f>
        <v>42 89 104 0344</v>
      </c>
      <c r="G25" s="43" t="str">
        <f>CLASSEMENT!H31</f>
        <v>Benj.</v>
      </c>
      <c r="H25" s="123">
        <f>IF(CLASSEMENT!I31=CLASSEMENT!I30,0,CLASSEMENT!I31-CLASSEMENT!$I$4)</f>
        <v>0</v>
      </c>
    </row>
    <row r="26" spans="1:8" ht="13.5">
      <c r="A26" s="54">
        <f>CLASSEMENT!$B32</f>
        <v>7</v>
      </c>
      <c r="B26" s="9">
        <f>CLASSEMENT!C32</f>
        <v>31</v>
      </c>
      <c r="C26" s="68" t="str">
        <f>CLASSEMENT!D32</f>
        <v>BLANCHARD   Yanis</v>
      </c>
      <c r="D26" s="69"/>
      <c r="E26" s="43" t="str">
        <f>CLASSEMENT!F32</f>
        <v>PAC Avallon</v>
      </c>
      <c r="F26" s="25" t="str">
        <f>CLASSEMENT!G32</f>
        <v>42 89 104 0308</v>
      </c>
      <c r="G26" s="43" t="str">
        <f>CLASSEMENT!H32</f>
        <v>Benj.</v>
      </c>
      <c r="H26" s="123">
        <f>IF(CLASSEMENT!I32=CLASSEMENT!I31,0,CLASSEMENT!I32-CLASSEMENT!$I$4)</f>
        <v>0</v>
      </c>
    </row>
    <row r="27" spans="1:8" ht="13.5">
      <c r="A27" s="54">
        <f>CLASSEMENT!$B33</f>
        <v>8</v>
      </c>
      <c r="B27" s="9">
        <f>CLASSEMENT!C33</f>
        <v>33</v>
      </c>
      <c r="C27" s="68" t="str">
        <f>CLASSEMENT!D33</f>
        <v>GAUDOUIN   Alexis</v>
      </c>
      <c r="D27" s="69"/>
      <c r="E27" s="43" t="str">
        <f>CLASSEMENT!F33</f>
        <v>PAC Avallon</v>
      </c>
      <c r="F27" s="25" t="str">
        <f>CLASSEMENT!G33</f>
        <v>42 89 104 0310</v>
      </c>
      <c r="G27" s="43" t="str">
        <f>CLASSEMENT!H33</f>
        <v>Benj.</v>
      </c>
      <c r="H27" s="123">
        <f>IF(CLASSEMENT!I33=CLASSEMENT!I32,0,CLASSEMENT!I33-CLASSEMENT!$I$4)</f>
        <v>0</v>
      </c>
    </row>
    <row r="28" spans="1:8" ht="13.5">
      <c r="A28" s="54">
        <f>CLASSEMENT!$B34</f>
        <v>9</v>
      </c>
      <c r="B28" s="9">
        <f>CLASSEMENT!C34</f>
        <v>38</v>
      </c>
      <c r="C28" s="68" t="str">
        <f>CLASSEMENT!D34</f>
        <v>DEVOVE   Thomas</v>
      </c>
      <c r="D28" s="69"/>
      <c r="E28" s="43" t="str">
        <f>CLASSEMENT!F34</f>
        <v>Evasion VTT AUXERROIS</v>
      </c>
      <c r="F28" s="25" t="str">
        <f>CLASSEMENT!G34</f>
        <v>42891020116</v>
      </c>
      <c r="G28" s="43" t="str">
        <f>CLASSEMENT!H34</f>
        <v>Benj.</v>
      </c>
      <c r="H28" s="123">
        <f>IF(CLASSEMENT!I34=CLASSEMENT!I33,0,CLASSEMENT!I34-CLASSEMENT!$I$4)</f>
        <v>0</v>
      </c>
    </row>
    <row r="29" spans="1:8" ht="13.5">
      <c r="A29" s="54">
        <f>CLASSEMENT!$B35</f>
        <v>10</v>
      </c>
      <c r="B29" s="9">
        <f>CLASSEMENT!C35</f>
        <v>39</v>
      </c>
      <c r="C29" s="68" t="str">
        <f>CLASSEMENT!D35</f>
        <v>POUILLOT   Marius</v>
      </c>
      <c r="D29" s="69"/>
      <c r="E29" s="43" t="str">
        <f>CLASSEMENT!F35</f>
        <v>VC d'Auxerre</v>
      </c>
      <c r="F29" s="25" t="str">
        <f>CLASSEMENT!G35</f>
        <v>CJ</v>
      </c>
      <c r="G29" s="43" t="str">
        <f>CLASSEMENT!H35</f>
        <v>Benj.</v>
      </c>
      <c r="H29" s="123">
        <f>IF(CLASSEMENT!I35=CLASSEMENT!I34,0,CLASSEMENT!I35-CLASSEMENT!$I$4)</f>
        <v>0</v>
      </c>
    </row>
    <row r="30" spans="1:8" ht="13.5">
      <c r="A30" s="54">
        <f>CLASSEMENT!$B36</f>
        <v>11</v>
      </c>
      <c r="B30" s="9">
        <f>CLASSEMENT!C36</f>
        <v>21</v>
      </c>
      <c r="C30" s="68" t="str">
        <f>CLASSEMENT!D36</f>
        <v>LAMOUREUX   Nolhan</v>
      </c>
      <c r="D30" s="69"/>
      <c r="E30" s="43" t="str">
        <f>CLASSEMENT!F36</f>
        <v>VC Chatillon</v>
      </c>
      <c r="F30" s="25" t="str">
        <f>CLASSEMENT!G36</f>
        <v>42 21 048 0096</v>
      </c>
      <c r="G30" s="43" t="str">
        <f>CLASSEMENT!H36</f>
        <v>Benj.</v>
      </c>
      <c r="H30" s="123">
        <f>IF(CLASSEMENT!I36=CLASSEMENT!I35,0,CLASSEMENT!I36-CLASSEMENT!$I$4)</f>
        <v>0</v>
      </c>
    </row>
    <row r="31" spans="1:8" ht="13.5">
      <c r="A31" s="54">
        <f>CLASSEMENT!$B37</f>
        <v>12</v>
      </c>
      <c r="B31" s="9">
        <f>CLASSEMENT!C37</f>
        <v>24</v>
      </c>
      <c r="C31" s="68" t="str">
        <f>CLASSEMENT!D37</f>
        <v>PICARD   Lucas</v>
      </c>
      <c r="D31" s="69"/>
      <c r="E31" s="43" t="str">
        <f>CLASSEMENT!F37</f>
        <v>VC d'Auxerre</v>
      </c>
      <c r="F31" s="25" t="str">
        <f>CLASSEMENT!G37</f>
        <v>42 89 045  0077</v>
      </c>
      <c r="G31" s="43" t="str">
        <f>CLASSEMENT!H37</f>
        <v>Benj.</v>
      </c>
      <c r="H31" s="123">
        <f>IF(CLASSEMENT!I37=CLASSEMENT!I36,0,CLASSEMENT!I37-CLASSEMENT!$I$4)</f>
        <v>0</v>
      </c>
    </row>
    <row r="32" spans="1:8" ht="15" customHeight="1">
      <c r="A32" s="54">
        <f>CLASSEMENT!$B38</f>
        <v>13</v>
      </c>
      <c r="B32" s="9">
        <f>CLASSEMENT!C38</f>
        <v>28</v>
      </c>
      <c r="C32" s="68" t="str">
        <f>CLASSEMENT!D38</f>
        <v>THIEBAUT   Jean</v>
      </c>
      <c r="D32" s="69"/>
      <c r="E32" s="43" t="str">
        <f>CLASSEMENT!F38</f>
        <v>VC d'Auxerre</v>
      </c>
      <c r="F32" s="25" t="str">
        <f>CLASSEMENT!G38</f>
        <v>42 89 045 0266</v>
      </c>
      <c r="G32" s="43" t="str">
        <f>CLASSEMENT!H38</f>
        <v>Benj.</v>
      </c>
      <c r="H32" s="123">
        <f>IF(CLASSEMENT!I38=CLASSEMENT!I37,0,CLASSEMENT!I38-CLASSEMENT!$I$4)</f>
        <v>0</v>
      </c>
    </row>
    <row r="33" spans="1:8" ht="13.5">
      <c r="A33" s="54">
        <f>CLASSEMENT!$B39</f>
        <v>14</v>
      </c>
      <c r="B33" s="9">
        <f>CLASSEMENT!C39</f>
        <v>25</v>
      </c>
      <c r="C33" s="68" t="str">
        <f>CLASSEMENT!D39</f>
        <v>PINSON   Maxence</v>
      </c>
      <c r="D33" s="69"/>
      <c r="E33" s="43" t="str">
        <f>CLASSEMENT!F39</f>
        <v>VC d'Auxerre</v>
      </c>
      <c r="F33" s="25" t="str">
        <f>CLASSEMENT!G39</f>
        <v>42 89 045 0306</v>
      </c>
      <c r="G33" s="43" t="str">
        <f>CLASSEMENT!H39</f>
        <v>Benj.</v>
      </c>
      <c r="H33" s="123">
        <f>IF(CLASSEMENT!I39=CLASSEMENT!I38,0,CLASSEMENT!I39-CLASSEMENT!$I$4)</f>
        <v>0</v>
      </c>
    </row>
    <row r="34" spans="1:8" ht="13.5">
      <c r="A34" s="54">
        <f>CLASSEMENT!$B40</f>
        <v>15</v>
      </c>
      <c r="B34" s="9">
        <f>CLASSEMENT!C40</f>
        <v>34</v>
      </c>
      <c r="C34" s="68" t="str">
        <f>CLASSEMENT!D40</f>
        <v>GODEFROY   Maxence</v>
      </c>
      <c r="D34" s="69"/>
      <c r="E34" s="43" t="str">
        <f>CLASSEMENT!F40</f>
        <v>PAC Avallon</v>
      </c>
      <c r="F34" s="25" t="str">
        <f>CLASSEMENT!G40</f>
        <v>42 89 104 0326</v>
      </c>
      <c r="G34" s="43" t="str">
        <f>CLASSEMENT!H40</f>
        <v>Benj.</v>
      </c>
      <c r="H34" s="123">
        <f>IF(CLASSEMENT!I40=CLASSEMENT!I39,0,CLASSEMENT!I40-CLASSEMENT!$I$4)</f>
        <v>0</v>
      </c>
    </row>
    <row r="35" spans="1:8" ht="13.5">
      <c r="A35" s="54">
        <f>CLASSEMENT!$B41</f>
        <v>16</v>
      </c>
      <c r="B35" s="9">
        <f>CLASSEMENT!C41</f>
        <v>26</v>
      </c>
      <c r="C35" s="68" t="str">
        <f>CLASSEMENT!D41</f>
        <v>PRATS   Raphael</v>
      </c>
      <c r="D35" s="69"/>
      <c r="E35" s="43" t="str">
        <f>CLASSEMENT!F41</f>
        <v>VC d'Auxerre</v>
      </c>
      <c r="F35" s="25" t="str">
        <f>CLASSEMENT!G41</f>
        <v>42 89 045 0308</v>
      </c>
      <c r="G35" s="43" t="str">
        <f>CLASSEMENT!H41</f>
        <v>Benj.</v>
      </c>
      <c r="H35" s="123">
        <f>IF(CLASSEMENT!I41=CLASSEMENT!I40,0,CLASSEMENT!I41-CLASSEMENT!$I$4)</f>
        <v>0</v>
      </c>
    </row>
    <row r="36" spans="1:8" ht="13.5">
      <c r="A36" s="54">
        <f>CLASSEMENT!$B42</f>
        <v>17</v>
      </c>
      <c r="B36" s="9">
        <f>CLASSEMENT!C42</f>
        <v>27</v>
      </c>
      <c r="C36" s="68" t="str">
        <f>CLASSEMENT!D42</f>
        <v>ROBINET   Paul</v>
      </c>
      <c r="D36" s="69"/>
      <c r="E36" s="43" t="str">
        <f>CLASSEMENT!F42</f>
        <v>VC d'Auxerre</v>
      </c>
      <c r="F36" s="25" t="str">
        <f>CLASSEMENT!G42</f>
        <v>42 89 045 0267</v>
      </c>
      <c r="G36" s="43" t="str">
        <f>CLASSEMENT!H42</f>
        <v>Benj.</v>
      </c>
      <c r="H36" s="123">
        <f>IF(CLASSEMENT!I42=CLASSEMENT!I41,0,CLASSEMENT!I42-CLASSEMENT!$I$4)</f>
        <v>0</v>
      </c>
    </row>
    <row r="37" spans="1:8" ht="13.5">
      <c r="A37" s="54">
        <f>CLASSEMENT!$B43</f>
        <v>0</v>
      </c>
      <c r="B37" s="9">
        <f>CLASSEMENT!C43</f>
        <v>0</v>
      </c>
      <c r="C37" s="68" t="str">
        <f>CLASSEMENT!D43</f>
        <v> </v>
      </c>
      <c r="D37" s="69"/>
      <c r="E37" s="43" t="str">
        <f>CLASSEMENT!F43</f>
        <v> </v>
      </c>
      <c r="F37" s="25" t="str">
        <f>CLASSEMENT!G43</f>
        <v> </v>
      </c>
      <c r="G37" s="43" t="str">
        <f>CLASSEMENT!H43</f>
        <v> </v>
      </c>
      <c r="H37" s="123">
        <f>IF(CLASSEMENT!I43=CLASSEMENT!I42,0,CLASSEMENT!I43-CLASSEMENT!$I$4)</f>
        <v>0</v>
      </c>
    </row>
    <row r="38" spans="1:8" ht="13.5">
      <c r="A38" s="54">
        <f>CLASSEMENT!$B44</f>
        <v>1</v>
      </c>
      <c r="B38" s="9">
        <f>CLASSEMENT!C44</f>
        <v>10</v>
      </c>
      <c r="C38" s="68" t="str">
        <f>CLASSEMENT!D44</f>
        <v>BEKHADDA   Kais</v>
      </c>
      <c r="D38" s="69"/>
      <c r="E38" s="43" t="str">
        <f>CLASSEMENT!F44</f>
        <v>ASPTT Troyes</v>
      </c>
      <c r="F38" s="25" t="str">
        <f>CLASSEMENT!G44</f>
        <v>46 10 009 0279</v>
      </c>
      <c r="G38" s="43" t="str">
        <f>CLASSEMENT!H44</f>
        <v>Min.</v>
      </c>
      <c r="H38" s="123">
        <f>IF(CLASSEMENT!I44=CLASSEMENT!I43,0,CLASSEMENT!I44-CLASSEMENT!$I$4)</f>
        <v>0</v>
      </c>
    </row>
    <row r="39" spans="1:8" ht="13.5">
      <c r="A39" s="54">
        <f>CLASSEMENT!$B45</f>
        <v>2</v>
      </c>
      <c r="B39" s="9">
        <f>CLASSEMENT!C45</f>
        <v>2</v>
      </c>
      <c r="C39" s="68" t="str">
        <f>CLASSEMENT!D45</f>
        <v>PAPIN   Nathan</v>
      </c>
      <c r="D39" s="69"/>
      <c r="E39" s="43" t="str">
        <f>CLASSEMENT!F45</f>
        <v>ASPTT Auxerre</v>
      </c>
      <c r="F39" s="25" t="str">
        <f>CLASSEMENT!G45</f>
        <v>42 89 004 0100</v>
      </c>
      <c r="G39" s="43" t="str">
        <f>CLASSEMENT!H45</f>
        <v>Min.</v>
      </c>
      <c r="H39" s="123">
        <f>IF(CLASSEMENT!I45=CLASSEMENT!I44,0,CLASSEMENT!I45-CLASSEMENT!$I$4)</f>
        <v>0</v>
      </c>
    </row>
    <row r="40" spans="1:8" ht="13.5">
      <c r="A40" s="54">
        <f>CLASSEMENT!$B46</f>
        <v>3</v>
      </c>
      <c r="B40" s="9">
        <f>CLASSEMENT!C46</f>
        <v>8</v>
      </c>
      <c r="C40" s="68" t="str">
        <f>CLASSEMENT!D46</f>
        <v>GEORGES   Kyliann</v>
      </c>
      <c r="D40" s="69"/>
      <c r="E40" s="43" t="str">
        <f>CLASSEMENT!F46</f>
        <v>PAC Avallon</v>
      </c>
      <c r="F40" s="25" t="str">
        <f>CLASSEMENT!G46</f>
        <v>42 89 104 0025</v>
      </c>
      <c r="G40" s="43" t="str">
        <f>CLASSEMENT!H46</f>
        <v>Min.</v>
      </c>
      <c r="H40" s="123">
        <f>IF(CLASSEMENT!I46=CLASSEMENT!I45,0,CLASSEMENT!I46-CLASSEMENT!$I$4)</f>
        <v>0</v>
      </c>
    </row>
    <row r="41" spans="1:8" ht="13.5">
      <c r="A41" s="54">
        <f>CLASSEMENT!$B47</f>
        <v>4</v>
      </c>
      <c r="B41" s="9">
        <f>CLASSEMENT!C47</f>
        <v>12</v>
      </c>
      <c r="C41" s="68" t="str">
        <f>CLASSEMENT!D47</f>
        <v>CORNU    Jules</v>
      </c>
      <c r="D41" s="69"/>
      <c r="E41" s="43" t="str">
        <f>CLASSEMENT!F47</f>
        <v>VTT GIF</v>
      </c>
      <c r="F41" s="25" t="str">
        <f>CLASSEMENT!G47</f>
        <v>48913330069</v>
      </c>
      <c r="G41" s="43" t="str">
        <f>CLASSEMENT!H47</f>
        <v>Min.</v>
      </c>
      <c r="H41" s="123">
        <f>IF(CLASSEMENT!I47=CLASSEMENT!I46,0,CLASSEMENT!I47-CLASSEMENT!$I$4)</f>
        <v>0</v>
      </c>
    </row>
    <row r="42" spans="1:8" ht="13.5">
      <c r="A42" s="54">
        <f>CLASSEMENT!$B48</f>
        <v>5</v>
      </c>
      <c r="B42" s="9">
        <f>CLASSEMENT!C48</f>
        <v>4</v>
      </c>
      <c r="C42" s="68" t="str">
        <f>CLASSEMENT!D48</f>
        <v>AUBERT   Luca</v>
      </c>
      <c r="D42" s="69"/>
      <c r="E42" s="43" t="str">
        <f>CLASSEMENT!F48</f>
        <v>V C D'Auxerre</v>
      </c>
      <c r="F42" s="25" t="str">
        <f>CLASSEMENT!G48</f>
        <v>42 89 045 0052</v>
      </c>
      <c r="G42" s="43" t="str">
        <f>CLASSEMENT!H48</f>
        <v>Min.</v>
      </c>
      <c r="H42" s="123">
        <f>IF(CLASSEMENT!I48=CLASSEMENT!I47,0,CLASSEMENT!I48-CLASSEMENT!$I$4)</f>
        <v>0</v>
      </c>
    </row>
    <row r="43" spans="1:8" ht="13.5">
      <c r="A43" s="54">
        <f>CLASSEMENT!$B49</f>
        <v>6</v>
      </c>
      <c r="B43" s="9">
        <f>CLASSEMENT!C49</f>
        <v>3</v>
      </c>
      <c r="C43" s="68" t="str">
        <f>CLASSEMENT!D49</f>
        <v>RAIMBAULT   Ivann</v>
      </c>
      <c r="D43" s="69"/>
      <c r="E43" s="43" t="str">
        <f>CLASSEMENT!F49</f>
        <v>ASPTT Auxerre</v>
      </c>
      <c r="F43" s="25" t="str">
        <f>CLASSEMENT!G49</f>
        <v>42 89 004 0099</v>
      </c>
      <c r="G43" s="43" t="str">
        <f>CLASSEMENT!H49</f>
        <v>Min.</v>
      </c>
      <c r="H43" s="123">
        <f>IF(CLASSEMENT!I49=CLASSEMENT!I48,0,CLASSEMENT!I49-CLASSEMENT!$I$4)</f>
        <v>0</v>
      </c>
    </row>
    <row r="44" spans="1:8" ht="13.5">
      <c r="A44" s="54">
        <f>CLASSEMENT!$B50</f>
        <v>7</v>
      </c>
      <c r="B44" s="9">
        <f>CLASSEMENT!C50</f>
        <v>5</v>
      </c>
      <c r="C44" s="68" t="str">
        <f>CLASSEMENT!D50</f>
        <v>NICAISE    Simon</v>
      </c>
      <c r="D44" s="69"/>
      <c r="E44" s="43" t="str">
        <f>CLASSEMENT!F50</f>
        <v>V C D'Auxerre</v>
      </c>
      <c r="F44" s="25" t="str">
        <f>CLASSEMENT!G50</f>
        <v>42 89 045 0049</v>
      </c>
      <c r="G44" s="43" t="str">
        <f>CLASSEMENT!H50</f>
        <v>Min.</v>
      </c>
      <c r="H44" s="123">
        <f>IF(CLASSEMENT!I50=CLASSEMENT!I49,0,CLASSEMENT!I50-CLASSEMENT!$I$4)</f>
        <v>0</v>
      </c>
    </row>
    <row r="45" spans="1:8" ht="13.5">
      <c r="A45" s="54">
        <f>CLASSEMENT!$B51</f>
        <v>8</v>
      </c>
      <c r="B45" s="9">
        <f>CLASSEMENT!C51</f>
        <v>9</v>
      </c>
      <c r="C45" s="68" t="str">
        <f>CLASSEMENT!D51</f>
        <v>JEULIN   Alexis</v>
      </c>
      <c r="D45" s="69"/>
      <c r="E45" s="43" t="str">
        <f>CLASSEMENT!F51</f>
        <v>VC du Senonais</v>
      </c>
      <c r="F45" s="25" t="str">
        <f>CLASSEMENT!G51</f>
        <v>42 89 105 0143</v>
      </c>
      <c r="G45" s="43" t="str">
        <f>CLASSEMENT!H51</f>
        <v>Min.</v>
      </c>
      <c r="H45" s="123">
        <f>IF(CLASSEMENT!I51=CLASSEMENT!I50,0,CLASSEMENT!I51-CLASSEMENT!$I$4)</f>
        <v>0</v>
      </c>
    </row>
    <row r="46" spans="1:8" ht="13.5">
      <c r="A46" s="54">
        <f>CLASSEMENT!$B52</f>
        <v>9</v>
      </c>
      <c r="B46" s="9">
        <f>CLASSEMENT!C52</f>
        <v>7</v>
      </c>
      <c r="C46" s="68" t="str">
        <f>CLASSEMENT!D52</f>
        <v>BURDEYRON   Nathanael</v>
      </c>
      <c r="D46" s="69"/>
      <c r="E46" s="43" t="str">
        <f>CLASSEMENT!F52</f>
        <v>PAC Avallon</v>
      </c>
      <c r="F46" s="25" t="str">
        <f>CLASSEMENT!G52</f>
        <v>42 89 104 0327</v>
      </c>
      <c r="G46" s="43" t="str">
        <f>CLASSEMENT!H52</f>
        <v>Min.</v>
      </c>
      <c r="H46" s="123">
        <f>IF(CLASSEMENT!I52=CLASSEMENT!I51,0,CLASSEMENT!I52-CLASSEMENT!$I$4)</f>
        <v>0</v>
      </c>
    </row>
    <row r="47" spans="1:8" ht="13.5">
      <c r="A47" s="54">
        <f>CLASSEMENT!$B53</f>
        <v>10</v>
      </c>
      <c r="B47" s="9">
        <f>CLASSEMENT!C53</f>
        <v>6</v>
      </c>
      <c r="C47" s="68" t="str">
        <f>CLASSEMENT!D53</f>
        <v>BAULAND   Mahé</v>
      </c>
      <c r="D47" s="69"/>
      <c r="E47" s="43" t="str">
        <f>CLASSEMENT!F53</f>
        <v>PAC Avallon</v>
      </c>
      <c r="F47" s="25" t="str">
        <f>CLASSEMENT!G53</f>
        <v>42 89 104 0314</v>
      </c>
      <c r="G47" s="43" t="str">
        <f>CLASSEMENT!H53</f>
        <v>Min.</v>
      </c>
      <c r="H47" s="123" t="e">
        <f>IF(CLASSEMENT!I53=CLASSEMENT!I52,0,CLASSEMENT!I53-CLASSEMENT!$I$4)</f>
        <v>#VALUE!</v>
      </c>
    </row>
    <row r="48" spans="1:8" ht="13.5">
      <c r="A48" s="54">
        <f>CLASSEMENT!$B54</f>
        <v>11</v>
      </c>
      <c r="B48" s="9">
        <f>CLASSEMENT!C54</f>
        <v>11</v>
      </c>
      <c r="C48" s="68" t="str">
        <f>CLASSEMENT!D54</f>
        <v>DEVOVE   Thibaut</v>
      </c>
      <c r="D48" s="69"/>
      <c r="E48" s="43" t="str">
        <f>CLASSEMENT!F54</f>
        <v>VTT Auxerrois</v>
      </c>
      <c r="F48" s="25" t="str">
        <f>CLASSEMENT!G54</f>
        <v>428910201117</v>
      </c>
      <c r="G48" s="43" t="str">
        <f>CLASSEMENT!H54</f>
        <v>Min.</v>
      </c>
      <c r="H48" s="123">
        <f>IF(CLASSEMENT!I54=CLASSEMENT!I53,0,CLASSEMENT!I54-CLASSEMENT!$I$4)</f>
        <v>0</v>
      </c>
    </row>
    <row r="49" spans="1:8" ht="13.5">
      <c r="A49" s="54">
        <f>CLASSEMENT!$B55</f>
        <v>0</v>
      </c>
      <c r="B49" s="9">
        <f>CLASSEMENT!C55</f>
        <v>0</v>
      </c>
      <c r="C49" s="68" t="str">
        <f>CLASSEMENT!D55</f>
        <v> </v>
      </c>
      <c r="D49" s="69"/>
      <c r="E49" s="43" t="str">
        <f>CLASSEMENT!F55</f>
        <v> </v>
      </c>
      <c r="F49" s="25" t="str">
        <f>CLASSEMENT!G55</f>
        <v> </v>
      </c>
      <c r="G49" s="43" t="str">
        <f>CLASSEMENT!H55</f>
        <v> </v>
      </c>
      <c r="H49" s="123">
        <f>IF(CLASSEMENT!I55=CLASSEMENT!I54,0,CLASSEMENT!I55-CLASSEMENT!$I$4)</f>
        <v>0</v>
      </c>
    </row>
    <row r="50" spans="1:8" ht="13.5">
      <c r="A50" s="54">
        <f>CLASSEMENT!$B56</f>
        <v>0</v>
      </c>
      <c r="B50" s="9">
        <f>CLASSEMENT!C56</f>
        <v>0</v>
      </c>
      <c r="C50" s="68">
        <f>CLASSEMENT!D56</f>
        <v>0</v>
      </c>
      <c r="D50" s="69"/>
      <c r="E50" s="43">
        <f>CLASSEMENT!F56</f>
        <v>0</v>
      </c>
      <c r="F50" s="25">
        <f>CLASSEMENT!G56</f>
        <v>0</v>
      </c>
      <c r="G50" s="43">
        <f>CLASSEMENT!H56</f>
        <v>0</v>
      </c>
      <c r="H50" s="123">
        <f>IF(CLASSEMENT!I56=CLASSEMENT!I55,0,CLASSEMENT!I56-CLASSEMENT!$I$4)</f>
        <v>0</v>
      </c>
    </row>
    <row r="51" spans="1:8" ht="13.5">
      <c r="A51" s="54" t="e">
        <f>CLASSEMENT!#REF!</f>
        <v>#REF!</v>
      </c>
      <c r="B51" s="9" t="e">
        <f>CLASSEMENT!#REF!</f>
        <v>#REF!</v>
      </c>
      <c r="C51" s="68" t="e">
        <f>CLASSEMENT!#REF!</f>
        <v>#REF!</v>
      </c>
      <c r="D51" s="69"/>
      <c r="E51" s="43" t="e">
        <f>CLASSEMENT!#REF!</f>
        <v>#REF!</v>
      </c>
      <c r="F51" s="25" t="e">
        <f>CLASSEMENT!#REF!</f>
        <v>#REF!</v>
      </c>
      <c r="G51" s="43" t="e">
        <f>CLASSEMENT!#REF!</f>
        <v>#REF!</v>
      </c>
      <c r="H51" s="123" t="e">
        <f>IF(CLASSEMENT!#REF!=CLASSEMENT!I56,0,CLASSEMENT!#REF!-CLASSEMENT!$I$4)</f>
        <v>#REF!</v>
      </c>
    </row>
    <row r="52" spans="1:8" ht="13.5">
      <c r="A52" s="54">
        <f>CLASSEMENT!$B57</f>
        <v>0</v>
      </c>
      <c r="B52" s="9">
        <f>CLASSEMENT!C57</f>
        <v>0</v>
      </c>
      <c r="C52" s="68">
        <f>CLASSEMENT!D57</f>
        <v>0</v>
      </c>
      <c r="D52" s="69"/>
      <c r="E52" s="43">
        <f>CLASSEMENT!F57</f>
        <v>0</v>
      </c>
      <c r="F52" s="25">
        <f>CLASSEMENT!G57</f>
        <v>0</v>
      </c>
      <c r="G52" s="43">
        <f>CLASSEMENT!H57</f>
        <v>0</v>
      </c>
      <c r="H52" s="123" t="e">
        <f>IF(CLASSEMENT!I57=CLASSEMENT!#REF!,0,CLASSEMENT!I57-CLASSEMENT!$I$4)</f>
        <v>#REF!</v>
      </c>
    </row>
    <row r="53" spans="1:8" ht="13.5">
      <c r="A53" s="54">
        <f>CLASSEMENT!$B58</f>
        <v>0</v>
      </c>
      <c r="B53" s="9">
        <f>CLASSEMENT!C58</f>
        <v>0</v>
      </c>
      <c r="C53" s="68">
        <f>CLASSEMENT!D58</f>
        <v>0</v>
      </c>
      <c r="D53" s="69"/>
      <c r="E53" s="43">
        <f>CLASSEMENT!F58</f>
        <v>0</v>
      </c>
      <c r="F53" s="25">
        <f>CLASSEMENT!G58</f>
        <v>0</v>
      </c>
      <c r="G53" s="43">
        <f>CLASSEMENT!H58</f>
        <v>0</v>
      </c>
      <c r="H53" s="123">
        <f>IF(CLASSEMENT!I58=CLASSEMENT!I57,0,CLASSEMENT!I58-CLASSEMENT!$I$4)</f>
        <v>0</v>
      </c>
    </row>
    <row r="54" spans="1:8" ht="13.5">
      <c r="A54" s="54">
        <f>CLASSEMENT!$B59</f>
        <v>0</v>
      </c>
      <c r="B54" s="9">
        <f>CLASSEMENT!C59</f>
        <v>0</v>
      </c>
      <c r="C54" s="68">
        <f>CLASSEMENT!D59</f>
        <v>0</v>
      </c>
      <c r="D54" s="69"/>
      <c r="E54" s="43">
        <f>CLASSEMENT!F59</f>
        <v>0</v>
      </c>
      <c r="F54" s="25">
        <f>CLASSEMENT!G59</f>
        <v>0</v>
      </c>
      <c r="G54" s="43">
        <f>CLASSEMENT!H59</f>
        <v>0</v>
      </c>
      <c r="H54" s="123">
        <f>IF(CLASSEMENT!I59=CLASSEMENT!I58,0,CLASSEMENT!I59-CLASSEMENT!$I$4)</f>
        <v>0</v>
      </c>
    </row>
    <row r="55" spans="1:8" ht="13.5">
      <c r="A55" s="54">
        <f>CLASSEMENT!$B60</f>
        <v>0</v>
      </c>
      <c r="B55" s="9">
        <f>CLASSEMENT!C60</f>
        <v>0</v>
      </c>
      <c r="C55" s="68">
        <f>CLASSEMENT!D60</f>
        <v>0</v>
      </c>
      <c r="D55" s="69"/>
      <c r="E55" s="43">
        <f>CLASSEMENT!F60</f>
        <v>0</v>
      </c>
      <c r="F55" s="25">
        <f>CLASSEMENT!G60</f>
        <v>0</v>
      </c>
      <c r="G55" s="43">
        <f>CLASSEMENT!H60</f>
        <v>0</v>
      </c>
      <c r="H55" s="123">
        <f>IF(CLASSEMENT!I60=CLASSEMENT!I59,0,CLASSEMENT!I60-CLASSEMENT!$I$4)</f>
        <v>0</v>
      </c>
    </row>
    <row r="56" spans="1:8" ht="13.5">
      <c r="A56" s="54">
        <f>CLASSEMENT!$B61</f>
        <v>0</v>
      </c>
      <c r="B56" s="9">
        <f>CLASSEMENT!C61</f>
        <v>0</v>
      </c>
      <c r="C56" s="68">
        <f>CLASSEMENT!D61</f>
        <v>0</v>
      </c>
      <c r="D56" s="69"/>
      <c r="E56" s="43">
        <f>CLASSEMENT!F61</f>
        <v>0</v>
      </c>
      <c r="F56" s="25">
        <f>CLASSEMENT!G61</f>
        <v>0</v>
      </c>
      <c r="G56" s="43">
        <f>CLASSEMENT!H61</f>
        <v>0</v>
      </c>
      <c r="H56" s="123">
        <f>IF(CLASSEMENT!I61=CLASSEMENT!I60,0,CLASSEMENT!I61-CLASSEMENT!$I$4)</f>
        <v>0</v>
      </c>
    </row>
    <row r="57" spans="1:8" ht="13.5">
      <c r="A57" s="54">
        <f>CLASSEMENT!$B62</f>
        <v>0</v>
      </c>
      <c r="B57" s="9">
        <f>CLASSEMENT!C62</f>
        <v>0</v>
      </c>
      <c r="C57" s="68" t="str">
        <f>CLASSEMENT!D62</f>
        <v> </v>
      </c>
      <c r="D57" s="69"/>
      <c r="E57" s="43" t="str">
        <f>CLASSEMENT!F62</f>
        <v> </v>
      </c>
      <c r="F57" s="25" t="str">
        <f>CLASSEMENT!G62</f>
        <v> </v>
      </c>
      <c r="G57" s="43" t="str">
        <f>CLASSEMENT!H62</f>
        <v> </v>
      </c>
      <c r="H57" s="123">
        <f>IF(CLASSEMENT!I62=CLASSEMENT!I61,0,CLASSEMENT!I62-CLASSEMENT!$I$4)</f>
        <v>0</v>
      </c>
    </row>
    <row r="58" spans="1:8" ht="13.5">
      <c r="A58" s="54">
        <f>CLASSEMENT!$B63</f>
        <v>0</v>
      </c>
      <c r="B58" s="9">
        <f>CLASSEMENT!C63</f>
        <v>0</v>
      </c>
      <c r="C58" s="68" t="str">
        <f>CLASSEMENT!D63</f>
        <v> </v>
      </c>
      <c r="D58" s="69"/>
      <c r="E58" s="43" t="str">
        <f>CLASSEMENT!F63</f>
        <v> </v>
      </c>
      <c r="F58" s="25" t="str">
        <f>CLASSEMENT!G63</f>
        <v> </v>
      </c>
      <c r="G58" s="43" t="str">
        <f>CLASSEMENT!H63</f>
        <v> </v>
      </c>
      <c r="H58" s="123">
        <f>IF(CLASSEMENT!I63=CLASSEMENT!I62,0,CLASSEMENT!I63-CLASSEMENT!$I$4)</f>
        <v>0</v>
      </c>
    </row>
    <row r="59" spans="1:8" ht="13.5">
      <c r="A59" s="54">
        <f>CLASSEMENT!$B64</f>
        <v>0</v>
      </c>
      <c r="B59" s="9">
        <f>CLASSEMENT!C64</f>
        <v>0</v>
      </c>
      <c r="C59" s="68" t="str">
        <f>CLASSEMENT!D64</f>
        <v> </v>
      </c>
      <c r="D59" s="69"/>
      <c r="E59" s="43" t="str">
        <f>CLASSEMENT!F64</f>
        <v> </v>
      </c>
      <c r="F59" s="25" t="str">
        <f>CLASSEMENT!G64</f>
        <v> </v>
      </c>
      <c r="G59" s="43" t="str">
        <f>CLASSEMENT!H64</f>
        <v> </v>
      </c>
      <c r="H59" s="123">
        <f>IF(CLASSEMENT!I64=CLASSEMENT!I63,0,CLASSEMENT!I64-CLASSEMENT!$I$4)</f>
        <v>0</v>
      </c>
    </row>
    <row r="60" spans="1:8" ht="13.5">
      <c r="A60" s="54">
        <f>CLASSEMENT!$B65</f>
        <v>0</v>
      </c>
      <c r="B60" s="9">
        <f>CLASSEMENT!C65</f>
        <v>0</v>
      </c>
      <c r="C60" s="68" t="str">
        <f>CLASSEMENT!D65</f>
        <v> </v>
      </c>
      <c r="D60" s="69"/>
      <c r="E60" s="43" t="str">
        <f>CLASSEMENT!F65</f>
        <v> </v>
      </c>
      <c r="F60" s="25" t="str">
        <f>CLASSEMENT!G65</f>
        <v> </v>
      </c>
      <c r="G60" s="43" t="str">
        <f>CLASSEMENT!H65</f>
        <v> </v>
      </c>
      <c r="H60" s="123">
        <f>IF(CLASSEMENT!I65=CLASSEMENT!I64,0,CLASSEMENT!I65-CLASSEMENT!$I$4)</f>
        <v>0</v>
      </c>
    </row>
    <row r="61" spans="1:8" ht="13.5">
      <c r="A61" s="54">
        <f>CLASSEMENT!$B66</f>
        <v>0</v>
      </c>
      <c r="B61" s="9">
        <f>CLASSEMENT!C66</f>
        <v>0</v>
      </c>
      <c r="C61" s="68" t="str">
        <f>CLASSEMENT!D66</f>
        <v> </v>
      </c>
      <c r="D61" s="69"/>
      <c r="E61" s="43" t="str">
        <f>CLASSEMENT!F66</f>
        <v> </v>
      </c>
      <c r="F61" s="25" t="str">
        <f>CLASSEMENT!G66</f>
        <v> </v>
      </c>
      <c r="G61" s="43" t="str">
        <f>CLASSEMENT!H66</f>
        <v> </v>
      </c>
      <c r="H61" s="123">
        <f>IF(CLASSEMENT!I66=CLASSEMENT!I65,0,CLASSEMENT!I66-CLASSEMENT!$I$4)</f>
        <v>0</v>
      </c>
    </row>
    <row r="62" spans="1:8" ht="13.5">
      <c r="A62" s="54">
        <f>CLASSEMENT!$B67</f>
        <v>0</v>
      </c>
      <c r="B62" s="9">
        <f>CLASSEMENT!C67</f>
        <v>0</v>
      </c>
      <c r="C62" s="68" t="str">
        <f>CLASSEMENT!D67</f>
        <v> </v>
      </c>
      <c r="D62" s="69"/>
      <c r="E62" s="43" t="str">
        <f>CLASSEMENT!F67</f>
        <v> </v>
      </c>
      <c r="F62" s="25" t="str">
        <f>CLASSEMENT!G67</f>
        <v> </v>
      </c>
      <c r="G62" s="43" t="str">
        <f>CLASSEMENT!H67</f>
        <v> </v>
      </c>
      <c r="H62" s="123">
        <f>IF(CLASSEMENT!I67=CLASSEMENT!I66,0,CLASSEMENT!I67-CLASSEMENT!$I$4)</f>
        <v>0</v>
      </c>
    </row>
    <row r="63" spans="1:8" ht="13.5">
      <c r="A63" s="54">
        <f>CLASSEMENT!$B68</f>
        <v>0</v>
      </c>
      <c r="B63" s="9">
        <f>CLASSEMENT!C68</f>
        <v>0</v>
      </c>
      <c r="C63" s="68" t="str">
        <f>CLASSEMENT!D68</f>
        <v> </v>
      </c>
      <c r="D63" s="69"/>
      <c r="E63" s="43" t="str">
        <f>CLASSEMENT!F68</f>
        <v> </v>
      </c>
      <c r="F63" s="25" t="str">
        <f>CLASSEMENT!G68</f>
        <v> </v>
      </c>
      <c r="G63" s="43" t="str">
        <f>CLASSEMENT!H68</f>
        <v> </v>
      </c>
      <c r="H63" s="123">
        <f>IF(CLASSEMENT!I68=CLASSEMENT!I67,0,CLASSEMENT!I68-CLASSEMENT!$I$4)</f>
        <v>0</v>
      </c>
    </row>
    <row r="64" spans="1:8" ht="13.5">
      <c r="A64" s="54">
        <f>CLASSEMENT!$B69</f>
        <v>0</v>
      </c>
      <c r="B64" s="9">
        <f>CLASSEMENT!C69</f>
        <v>0</v>
      </c>
      <c r="C64" s="68" t="str">
        <f>CLASSEMENT!D69</f>
        <v> </v>
      </c>
      <c r="D64" s="69"/>
      <c r="E64" s="43" t="str">
        <f>CLASSEMENT!F69</f>
        <v> </v>
      </c>
      <c r="F64" s="25" t="str">
        <f>CLASSEMENT!G69</f>
        <v> </v>
      </c>
      <c r="G64" s="43" t="str">
        <f>CLASSEMENT!H69</f>
        <v> </v>
      </c>
      <c r="H64" s="123">
        <f>IF(CLASSEMENT!I69=CLASSEMENT!I68,0,CLASSEMENT!I69-CLASSEMENT!$I$4)</f>
        <v>0</v>
      </c>
    </row>
    <row r="65" spans="1:8" ht="13.5">
      <c r="A65" s="54">
        <f>CLASSEMENT!$B70</f>
        <v>0</v>
      </c>
      <c r="B65" s="9">
        <f>CLASSEMENT!C70</f>
        <v>0</v>
      </c>
      <c r="C65" s="68" t="str">
        <f>CLASSEMENT!D70</f>
        <v> </v>
      </c>
      <c r="D65" s="69"/>
      <c r="E65" s="43" t="str">
        <f>CLASSEMENT!F70</f>
        <v> </v>
      </c>
      <c r="F65" s="25" t="str">
        <f>CLASSEMENT!G70</f>
        <v> </v>
      </c>
      <c r="G65" s="43" t="str">
        <f>CLASSEMENT!H70</f>
        <v> </v>
      </c>
      <c r="H65" s="123">
        <f>IF(CLASSEMENT!I70=CLASSEMENT!I69,0,CLASSEMENT!I70-CLASSEMENT!$I$4)</f>
        <v>0</v>
      </c>
    </row>
    <row r="66" spans="1:8" ht="13.5">
      <c r="A66" s="54">
        <f>CLASSEMENT!$B71</f>
        <v>0</v>
      </c>
      <c r="B66" s="9">
        <f>CLASSEMENT!C71</f>
        <v>0</v>
      </c>
      <c r="C66" s="68" t="str">
        <f>CLASSEMENT!D71</f>
        <v> </v>
      </c>
      <c r="D66" s="69"/>
      <c r="E66" s="43" t="str">
        <f>CLASSEMENT!F71</f>
        <v> </v>
      </c>
      <c r="F66" s="25" t="str">
        <f>CLASSEMENT!G71</f>
        <v> </v>
      </c>
      <c r="G66" s="43" t="str">
        <f>CLASSEMENT!H71</f>
        <v> </v>
      </c>
      <c r="H66" s="123">
        <f>IF(CLASSEMENT!I71=CLASSEMENT!I70,0,CLASSEMENT!I71-CLASSEMENT!$I$4)</f>
        <v>0</v>
      </c>
    </row>
    <row r="67" spans="1:8" ht="13.5">
      <c r="A67" s="54">
        <f>CLASSEMENT!$B72</f>
        <v>0</v>
      </c>
      <c r="B67" s="9">
        <f>CLASSEMENT!C72</f>
        <v>0</v>
      </c>
      <c r="C67" s="68" t="str">
        <f>CLASSEMENT!D72</f>
        <v> </v>
      </c>
      <c r="D67" s="69"/>
      <c r="E67" s="43" t="str">
        <f>CLASSEMENT!F72</f>
        <v> </v>
      </c>
      <c r="F67" s="25" t="str">
        <f>CLASSEMENT!G72</f>
        <v> </v>
      </c>
      <c r="G67" s="43" t="str">
        <f>CLASSEMENT!H72</f>
        <v> </v>
      </c>
      <c r="H67" s="123">
        <f>IF(CLASSEMENT!I72=CLASSEMENT!I71,0,CLASSEMENT!I72-CLASSEMENT!$I$4)</f>
        <v>0</v>
      </c>
    </row>
    <row r="68" spans="1:8" ht="13.5">
      <c r="A68" s="54">
        <f>CLASSEMENT!$B73</f>
        <v>0</v>
      </c>
      <c r="B68" s="9">
        <f>CLASSEMENT!C73</f>
        <v>0</v>
      </c>
      <c r="C68" s="68" t="str">
        <f>CLASSEMENT!D73</f>
        <v> </v>
      </c>
      <c r="D68" s="69"/>
      <c r="E68" s="43" t="str">
        <f>CLASSEMENT!F73</f>
        <v> </v>
      </c>
      <c r="F68" s="25" t="str">
        <f>CLASSEMENT!G73</f>
        <v> </v>
      </c>
      <c r="G68" s="43" t="str">
        <f>CLASSEMENT!H73</f>
        <v> </v>
      </c>
      <c r="H68" s="123">
        <f>IF(CLASSEMENT!I73=CLASSEMENT!I72,0,CLASSEMENT!I73-CLASSEMENT!$I$4)</f>
        <v>0</v>
      </c>
    </row>
    <row r="69" spans="1:8" ht="13.5">
      <c r="A69" s="54">
        <f>CLASSEMENT!$B74</f>
        <v>0</v>
      </c>
      <c r="B69" s="9">
        <f>CLASSEMENT!C74</f>
        <v>0</v>
      </c>
      <c r="C69" s="68" t="str">
        <f>CLASSEMENT!D74</f>
        <v> </v>
      </c>
      <c r="D69" s="69"/>
      <c r="E69" s="43" t="str">
        <f>CLASSEMENT!F74</f>
        <v> </v>
      </c>
      <c r="F69" s="25" t="str">
        <f>CLASSEMENT!G74</f>
        <v> </v>
      </c>
      <c r="G69" s="43" t="str">
        <f>CLASSEMENT!H74</f>
        <v> </v>
      </c>
      <c r="H69" s="123">
        <f>IF(CLASSEMENT!I74=CLASSEMENT!I73,0,CLASSEMENT!I74-CLASSEMENT!$I$4)</f>
        <v>0</v>
      </c>
    </row>
    <row r="70" spans="1:8" ht="13.5">
      <c r="A70" s="54">
        <f>CLASSEMENT!$B75</f>
        <v>0</v>
      </c>
      <c r="B70" s="9">
        <f>CLASSEMENT!C75</f>
        <v>0</v>
      </c>
      <c r="C70" s="68" t="str">
        <f>CLASSEMENT!D75</f>
        <v> </v>
      </c>
      <c r="D70" s="69"/>
      <c r="E70" s="43" t="str">
        <f>CLASSEMENT!F75</f>
        <v> </v>
      </c>
      <c r="F70" s="25" t="str">
        <f>CLASSEMENT!G75</f>
        <v> </v>
      </c>
      <c r="G70" s="43" t="str">
        <f>CLASSEMENT!H75</f>
        <v> </v>
      </c>
      <c r="H70" s="123">
        <f>IF(CLASSEMENT!I75=CLASSEMENT!I74,0,CLASSEMENT!I75-CLASSEMENT!$I$4)</f>
        <v>0</v>
      </c>
    </row>
    <row r="71" spans="1:8" ht="13.5">
      <c r="A71" s="54">
        <f>CLASSEMENT!$B76</f>
        <v>0</v>
      </c>
      <c r="B71" s="9">
        <f>CLASSEMENT!C76</f>
        <v>0</v>
      </c>
      <c r="C71" s="68" t="str">
        <f>CLASSEMENT!D76</f>
        <v> </v>
      </c>
      <c r="D71" s="69"/>
      <c r="E71" s="43" t="str">
        <f>CLASSEMENT!F76</f>
        <v> </v>
      </c>
      <c r="F71" s="25" t="str">
        <f>CLASSEMENT!G76</f>
        <v> </v>
      </c>
      <c r="G71" s="43" t="str">
        <f>CLASSEMENT!H76</f>
        <v> </v>
      </c>
      <c r="H71" s="123">
        <f>IF(CLASSEMENT!I76=CLASSEMENT!I75,0,CLASSEMENT!I76-CLASSEMENT!$I$4)</f>
        <v>0</v>
      </c>
    </row>
    <row r="72" spans="1:8" ht="13.5">
      <c r="A72" s="54">
        <f>CLASSEMENT!$B77</f>
        <v>0</v>
      </c>
      <c r="B72" s="9">
        <f>CLASSEMENT!C77</f>
        <v>0</v>
      </c>
      <c r="C72" s="68" t="str">
        <f>CLASSEMENT!D77</f>
        <v> </v>
      </c>
      <c r="D72" s="69"/>
      <c r="E72" s="43" t="str">
        <f>CLASSEMENT!F77</f>
        <v> </v>
      </c>
      <c r="F72" s="25" t="str">
        <f>CLASSEMENT!G77</f>
        <v> </v>
      </c>
      <c r="G72" s="43" t="str">
        <f>CLASSEMENT!H77</f>
        <v> </v>
      </c>
      <c r="H72" s="123">
        <f>IF(CLASSEMENT!I77=CLASSEMENT!I76,0,CLASSEMENT!I77-CLASSEMENT!$I$4)</f>
        <v>0</v>
      </c>
    </row>
    <row r="73" spans="1:8" ht="13.5">
      <c r="A73" s="54">
        <f>CLASSEMENT!$B78</f>
        <v>0</v>
      </c>
      <c r="B73" s="9">
        <f>CLASSEMENT!C78</f>
        <v>0</v>
      </c>
      <c r="C73" s="68" t="str">
        <f>CLASSEMENT!D78</f>
        <v> </v>
      </c>
      <c r="D73" s="69"/>
      <c r="E73" s="43" t="str">
        <f>CLASSEMENT!F78</f>
        <v> </v>
      </c>
      <c r="F73" s="25" t="str">
        <f>CLASSEMENT!G78</f>
        <v> </v>
      </c>
      <c r="G73" s="43" t="str">
        <f>CLASSEMENT!H78</f>
        <v> </v>
      </c>
      <c r="H73" s="123">
        <f>IF(CLASSEMENT!I78=CLASSEMENT!I77,0,CLASSEMENT!I78-CLASSEMENT!$I$4)</f>
        <v>0</v>
      </c>
    </row>
    <row r="74" spans="1:8" ht="13.5">
      <c r="A74" s="54">
        <f>CLASSEMENT!$B79</f>
        <v>0</v>
      </c>
      <c r="B74" s="9">
        <f>CLASSEMENT!C79</f>
        <v>0</v>
      </c>
      <c r="C74" s="68" t="str">
        <f>CLASSEMENT!D79</f>
        <v> </v>
      </c>
      <c r="D74" s="69"/>
      <c r="E74" s="43" t="str">
        <f>CLASSEMENT!F79</f>
        <v> </v>
      </c>
      <c r="F74" s="25" t="str">
        <f>CLASSEMENT!G79</f>
        <v> </v>
      </c>
      <c r="G74" s="43" t="str">
        <f>CLASSEMENT!H79</f>
        <v> </v>
      </c>
      <c r="H74" s="123">
        <f>IF(CLASSEMENT!I79=CLASSEMENT!I78,0,CLASSEMENT!I79-CLASSEMENT!$I$4)</f>
        <v>0</v>
      </c>
    </row>
    <row r="75" spans="1:8" ht="13.5">
      <c r="A75" s="54">
        <f>CLASSEMENT!$B80</f>
        <v>0</v>
      </c>
      <c r="B75" s="9">
        <f>CLASSEMENT!C80</f>
        <v>0</v>
      </c>
      <c r="C75" s="68" t="str">
        <f>CLASSEMENT!D80</f>
        <v> </v>
      </c>
      <c r="D75" s="69"/>
      <c r="E75" s="43" t="str">
        <f>CLASSEMENT!F80</f>
        <v> </v>
      </c>
      <c r="F75" s="25" t="str">
        <f>CLASSEMENT!G80</f>
        <v> </v>
      </c>
      <c r="G75" s="43" t="str">
        <f>CLASSEMENT!H80</f>
        <v> </v>
      </c>
      <c r="H75" s="123">
        <f>IF(CLASSEMENT!I80=CLASSEMENT!I79,0,CLASSEMENT!I80-CLASSEMENT!$I$4)</f>
        <v>0</v>
      </c>
    </row>
    <row r="76" spans="1:8" ht="13.5">
      <c r="A76" s="54">
        <f>CLASSEMENT!$B81</f>
        <v>0</v>
      </c>
      <c r="B76" s="9">
        <f>CLASSEMENT!C81</f>
        <v>0</v>
      </c>
      <c r="C76" s="68" t="str">
        <f>CLASSEMENT!D81</f>
        <v> </v>
      </c>
      <c r="D76" s="69"/>
      <c r="E76" s="43" t="str">
        <f>CLASSEMENT!F81</f>
        <v> </v>
      </c>
      <c r="F76" s="25" t="str">
        <f>CLASSEMENT!G81</f>
        <v> </v>
      </c>
      <c r="G76" s="43" t="str">
        <f>CLASSEMENT!H81</f>
        <v> </v>
      </c>
      <c r="H76" s="123">
        <f>IF(CLASSEMENT!I81=CLASSEMENT!I80,0,CLASSEMENT!I81-CLASSEMENT!$I$4)</f>
        <v>0</v>
      </c>
    </row>
    <row r="77" spans="1:8" ht="13.5">
      <c r="A77" s="54">
        <f>CLASSEMENT!$B82</f>
        <v>0</v>
      </c>
      <c r="B77" s="9">
        <f>CLASSEMENT!C82</f>
        <v>0</v>
      </c>
      <c r="C77" s="68" t="str">
        <f>CLASSEMENT!D82</f>
        <v> </v>
      </c>
      <c r="D77" s="69"/>
      <c r="E77" s="43" t="str">
        <f>CLASSEMENT!F82</f>
        <v> </v>
      </c>
      <c r="F77" s="25" t="str">
        <f>CLASSEMENT!G82</f>
        <v> </v>
      </c>
      <c r="G77" s="43" t="str">
        <f>CLASSEMENT!H82</f>
        <v> </v>
      </c>
      <c r="H77" s="123">
        <f>IF(CLASSEMENT!I82=CLASSEMENT!I81,0,CLASSEMENT!I82-CLASSEMENT!$I$4)</f>
        <v>0</v>
      </c>
    </row>
    <row r="78" spans="1:8" ht="13.5">
      <c r="A78" s="54">
        <f>CLASSEMENT!$B83</f>
        <v>0</v>
      </c>
      <c r="B78" s="9">
        <f>CLASSEMENT!C83</f>
        <v>0</v>
      </c>
      <c r="C78" s="68" t="str">
        <f>CLASSEMENT!D83</f>
        <v> </v>
      </c>
      <c r="D78" s="69"/>
      <c r="E78" s="43" t="str">
        <f>CLASSEMENT!F83</f>
        <v> </v>
      </c>
      <c r="F78" s="25" t="str">
        <f>CLASSEMENT!G83</f>
        <v> </v>
      </c>
      <c r="G78" s="43" t="str">
        <f>CLASSEMENT!H83</f>
        <v> </v>
      </c>
      <c r="H78" s="123">
        <f>IF(CLASSEMENT!I83=CLASSEMENT!I82,0,CLASSEMENT!I83-CLASSEMENT!$I$4)</f>
        <v>0</v>
      </c>
    </row>
    <row r="79" spans="1:8" ht="13.5">
      <c r="A79" s="54">
        <f>CLASSEMENT!$B84</f>
        <v>0</v>
      </c>
      <c r="B79" s="9">
        <f>CLASSEMENT!C84</f>
        <v>0</v>
      </c>
      <c r="C79" s="68" t="str">
        <f>CLASSEMENT!D84</f>
        <v> </v>
      </c>
      <c r="D79" s="69"/>
      <c r="E79" s="43" t="str">
        <f>CLASSEMENT!F84</f>
        <v> </v>
      </c>
      <c r="F79" s="25" t="str">
        <f>CLASSEMENT!G84</f>
        <v> </v>
      </c>
      <c r="G79" s="43" t="str">
        <f>CLASSEMENT!H84</f>
        <v> </v>
      </c>
      <c r="H79" s="123">
        <f>IF(CLASSEMENT!I84=CLASSEMENT!I83,0,CLASSEMENT!I84-CLASSEMENT!$I$4)</f>
        <v>0</v>
      </c>
    </row>
    <row r="80" spans="1:8" ht="13.5">
      <c r="A80" s="54">
        <f>CLASSEMENT!$B85</f>
        <v>0</v>
      </c>
      <c r="B80" s="9">
        <f>CLASSEMENT!C85</f>
        <v>0</v>
      </c>
      <c r="C80" s="68" t="str">
        <f>CLASSEMENT!D85</f>
        <v> </v>
      </c>
      <c r="D80" s="69"/>
      <c r="E80" s="43" t="str">
        <f>CLASSEMENT!F85</f>
        <v> </v>
      </c>
      <c r="F80" s="25" t="str">
        <f>CLASSEMENT!G85</f>
        <v> </v>
      </c>
      <c r="G80" s="43" t="str">
        <f>CLASSEMENT!H85</f>
        <v> </v>
      </c>
      <c r="H80" s="123">
        <f>IF(CLASSEMENT!I85=CLASSEMENT!I84,0,CLASSEMENT!I85-CLASSEMENT!$I$4)</f>
        <v>0</v>
      </c>
    </row>
    <row r="81" spans="1:8" ht="13.5">
      <c r="A81" s="54">
        <f>CLASSEMENT!$B86</f>
        <v>0</v>
      </c>
      <c r="B81" s="9">
        <f>CLASSEMENT!C86</f>
        <v>0</v>
      </c>
      <c r="C81" s="68" t="str">
        <f>CLASSEMENT!D86</f>
        <v> </v>
      </c>
      <c r="D81" s="69"/>
      <c r="E81" s="43" t="str">
        <f>CLASSEMENT!F86</f>
        <v> </v>
      </c>
      <c r="F81" s="25" t="str">
        <f>CLASSEMENT!G86</f>
        <v> </v>
      </c>
      <c r="G81" s="43" t="str">
        <f>CLASSEMENT!H86</f>
        <v> </v>
      </c>
      <c r="H81" s="123">
        <f>IF(CLASSEMENT!I86=CLASSEMENT!I85,0,CLASSEMENT!I86-CLASSEMENT!$I$4)</f>
        <v>0</v>
      </c>
    </row>
    <row r="82" spans="1:8" ht="13.5">
      <c r="A82" s="54">
        <f>CLASSEMENT!$B87</f>
        <v>0</v>
      </c>
      <c r="B82" s="9">
        <f>CLASSEMENT!C87</f>
        <v>0</v>
      </c>
      <c r="C82" s="68" t="str">
        <f>CLASSEMENT!D87</f>
        <v> </v>
      </c>
      <c r="D82" s="69"/>
      <c r="E82" s="43" t="str">
        <f>CLASSEMENT!F87</f>
        <v> </v>
      </c>
      <c r="F82" s="25" t="str">
        <f>CLASSEMENT!G87</f>
        <v> </v>
      </c>
      <c r="G82" s="43" t="str">
        <f>CLASSEMENT!H87</f>
        <v> </v>
      </c>
      <c r="H82" s="123">
        <f>IF(CLASSEMENT!I87=CLASSEMENT!I86,0,CLASSEMENT!I87-CLASSEMENT!$I$4)</f>
        <v>0</v>
      </c>
    </row>
    <row r="83" spans="1:8" ht="13.5">
      <c r="A83" s="54">
        <f>CLASSEMENT!$B88</f>
        <v>0</v>
      </c>
      <c r="B83" s="9">
        <f>CLASSEMENT!C88</f>
        <v>0</v>
      </c>
      <c r="C83" s="68" t="str">
        <f>CLASSEMENT!D88</f>
        <v> </v>
      </c>
      <c r="D83" s="69"/>
      <c r="E83" s="43" t="str">
        <f>CLASSEMENT!F88</f>
        <v> </v>
      </c>
      <c r="F83" s="25" t="str">
        <f>CLASSEMENT!G88</f>
        <v> </v>
      </c>
      <c r="G83" s="43" t="str">
        <f>CLASSEMENT!H88</f>
        <v> </v>
      </c>
      <c r="H83" s="123">
        <f>IF(CLASSEMENT!I88=CLASSEMENT!I87,0,CLASSEMENT!I88-CLASSEMENT!$I$4)</f>
        <v>0</v>
      </c>
    </row>
    <row r="84" spans="1:8" ht="13.5">
      <c r="A84" s="54">
        <f>CLASSEMENT!$B89</f>
        <v>0</v>
      </c>
      <c r="B84" s="9">
        <f>CLASSEMENT!C89</f>
        <v>0</v>
      </c>
      <c r="C84" s="68" t="str">
        <f>CLASSEMENT!D89</f>
        <v> </v>
      </c>
      <c r="D84" s="69"/>
      <c r="E84" s="43" t="str">
        <f>CLASSEMENT!F89</f>
        <v> </v>
      </c>
      <c r="F84" s="25" t="str">
        <f>CLASSEMENT!G89</f>
        <v> </v>
      </c>
      <c r="G84" s="43" t="str">
        <f>CLASSEMENT!H89</f>
        <v> </v>
      </c>
      <c r="H84" s="123">
        <f>IF(CLASSEMENT!I89=CLASSEMENT!I88,0,CLASSEMENT!I89-CLASSEMENT!$I$4)</f>
        <v>0</v>
      </c>
    </row>
    <row r="85" spans="1:8" ht="13.5">
      <c r="A85" s="54">
        <f>CLASSEMENT!$B90</f>
        <v>0</v>
      </c>
      <c r="B85" s="9">
        <f>CLASSEMENT!C90</f>
        <v>0</v>
      </c>
      <c r="C85" s="68" t="str">
        <f>CLASSEMENT!D90</f>
        <v> </v>
      </c>
      <c r="D85" s="69"/>
      <c r="E85" s="43" t="str">
        <f>CLASSEMENT!F90</f>
        <v> </v>
      </c>
      <c r="F85" s="25" t="str">
        <f>CLASSEMENT!G90</f>
        <v> </v>
      </c>
      <c r="G85" s="43" t="str">
        <f>CLASSEMENT!H90</f>
        <v> </v>
      </c>
      <c r="H85" s="123">
        <f>IF(CLASSEMENT!I90=CLASSEMENT!I89,0,CLASSEMENT!I90-CLASSEMENT!$I$4)</f>
        <v>0</v>
      </c>
    </row>
    <row r="86" spans="1:8" ht="13.5">
      <c r="A86" s="54">
        <f>CLASSEMENT!$B91</f>
        <v>0</v>
      </c>
      <c r="B86" s="9">
        <f>CLASSEMENT!C91</f>
        <v>0</v>
      </c>
      <c r="C86" s="68" t="str">
        <f>CLASSEMENT!D91</f>
        <v> </v>
      </c>
      <c r="D86" s="69"/>
      <c r="E86" s="43" t="str">
        <f>CLASSEMENT!F91</f>
        <v> </v>
      </c>
      <c r="F86" s="25" t="str">
        <f>CLASSEMENT!G91</f>
        <v> </v>
      </c>
      <c r="G86" s="43" t="str">
        <f>CLASSEMENT!H91</f>
        <v> </v>
      </c>
      <c r="H86" s="123">
        <f>IF(CLASSEMENT!I91=CLASSEMENT!I90,0,CLASSEMENT!I91-CLASSEMENT!$I$4)</f>
        <v>0</v>
      </c>
    </row>
    <row r="87" spans="1:8" ht="13.5">
      <c r="A87" s="54">
        <f>CLASSEMENT!$B92</f>
        <v>0</v>
      </c>
      <c r="B87" s="9">
        <f>CLASSEMENT!C92</f>
        <v>0</v>
      </c>
      <c r="C87" s="68" t="str">
        <f>CLASSEMENT!D92</f>
        <v> </v>
      </c>
      <c r="D87" s="69"/>
      <c r="E87" s="43" t="str">
        <f>CLASSEMENT!F92</f>
        <v> </v>
      </c>
      <c r="F87" s="25" t="str">
        <f>CLASSEMENT!G92</f>
        <v> </v>
      </c>
      <c r="G87" s="43" t="str">
        <f>CLASSEMENT!H92</f>
        <v> </v>
      </c>
      <c r="H87" s="123">
        <f>IF(CLASSEMENT!I92=CLASSEMENT!I91,0,CLASSEMENT!I92-CLASSEMENT!$I$4)</f>
        <v>0</v>
      </c>
    </row>
    <row r="88" spans="1:8" ht="13.5">
      <c r="A88" s="54">
        <f>CLASSEMENT!$B93</f>
        <v>0</v>
      </c>
      <c r="B88" s="9">
        <f>CLASSEMENT!C93</f>
        <v>0</v>
      </c>
      <c r="C88" s="68" t="str">
        <f>CLASSEMENT!D93</f>
        <v> </v>
      </c>
      <c r="D88" s="69"/>
      <c r="E88" s="43" t="str">
        <f>CLASSEMENT!F93</f>
        <v> </v>
      </c>
      <c r="F88" s="25" t="str">
        <f>CLASSEMENT!G93</f>
        <v> </v>
      </c>
      <c r="G88" s="43" t="str">
        <f>CLASSEMENT!H93</f>
        <v> </v>
      </c>
      <c r="H88" s="123">
        <f>IF(CLASSEMENT!I93=CLASSEMENT!I92,0,CLASSEMENT!I93-CLASSEMENT!$I$4)</f>
        <v>0</v>
      </c>
    </row>
    <row r="89" spans="1:8" ht="13.5">
      <c r="A89" s="54">
        <f>CLASSEMENT!$B94</f>
        <v>0</v>
      </c>
      <c r="B89" s="9">
        <f>CLASSEMENT!C94</f>
        <v>0</v>
      </c>
      <c r="C89" s="68" t="str">
        <f>CLASSEMENT!D94</f>
        <v> </v>
      </c>
      <c r="D89" s="69"/>
      <c r="E89" s="43" t="str">
        <f>CLASSEMENT!F94</f>
        <v> </v>
      </c>
      <c r="F89" s="25" t="str">
        <f>CLASSEMENT!G94</f>
        <v> </v>
      </c>
      <c r="G89" s="43" t="str">
        <f>CLASSEMENT!H94</f>
        <v> </v>
      </c>
      <c r="H89" s="123">
        <f>IF(CLASSEMENT!I94=CLASSEMENT!I93,0,CLASSEMENT!I94-CLASSEMENT!$I$4)</f>
        <v>0</v>
      </c>
    </row>
    <row r="90" spans="1:8" ht="13.5">
      <c r="A90" s="54">
        <f>CLASSEMENT!$B95</f>
        <v>0</v>
      </c>
      <c r="B90" s="9">
        <f>CLASSEMENT!C95</f>
        <v>0</v>
      </c>
      <c r="C90" s="68" t="str">
        <f>CLASSEMENT!D95</f>
        <v> </v>
      </c>
      <c r="D90" s="69"/>
      <c r="E90" s="43" t="str">
        <f>CLASSEMENT!F95</f>
        <v> </v>
      </c>
      <c r="F90" s="25" t="str">
        <f>CLASSEMENT!G95</f>
        <v> </v>
      </c>
      <c r="G90" s="43" t="str">
        <f>CLASSEMENT!H95</f>
        <v> </v>
      </c>
      <c r="H90" s="123">
        <f>IF(CLASSEMENT!I95=CLASSEMENT!I94,0,CLASSEMENT!I95-CLASSEMENT!$I$4)</f>
        <v>0</v>
      </c>
    </row>
    <row r="91" spans="1:8" ht="13.5">
      <c r="A91" s="54">
        <f>CLASSEMENT!$B96</f>
        <v>88</v>
      </c>
      <c r="B91" s="9">
        <f>CLASSEMENT!C96</f>
        <v>0</v>
      </c>
      <c r="C91" s="68" t="str">
        <f>CLASSEMENT!D96</f>
        <v> </v>
      </c>
      <c r="D91" s="69"/>
      <c r="E91" s="43" t="str">
        <f>CLASSEMENT!F96</f>
        <v> </v>
      </c>
      <c r="F91" s="25" t="str">
        <f>CLASSEMENT!G96</f>
        <v> </v>
      </c>
      <c r="G91" s="43" t="str">
        <f>CLASSEMENT!H96</f>
        <v> </v>
      </c>
      <c r="H91" s="123">
        <f>IF(CLASSEMENT!I96=CLASSEMENT!I95,0,CLASSEMENT!I96-CLASSEMENT!$I$4)</f>
        <v>0</v>
      </c>
    </row>
    <row r="92" spans="1:8" ht="13.5">
      <c r="A92" s="54">
        <f>CLASSEMENT!$B97</f>
        <v>89</v>
      </c>
      <c r="B92" s="9">
        <f>CLASSEMENT!C97</f>
        <v>0</v>
      </c>
      <c r="C92" s="68" t="str">
        <f>CLASSEMENT!D97</f>
        <v> </v>
      </c>
      <c r="D92" s="69"/>
      <c r="E92" s="43" t="str">
        <f>CLASSEMENT!F97</f>
        <v> </v>
      </c>
      <c r="F92" s="25" t="str">
        <f>CLASSEMENT!G97</f>
        <v> </v>
      </c>
      <c r="G92" s="43" t="str">
        <f>CLASSEMENT!H97</f>
        <v> </v>
      </c>
      <c r="H92" s="123">
        <f>IF(CLASSEMENT!I97=CLASSEMENT!I96,0,CLASSEMENT!I97-CLASSEMENT!$I$4)</f>
        <v>0</v>
      </c>
    </row>
    <row r="93" spans="1:8" ht="13.5">
      <c r="A93" s="54">
        <f>CLASSEMENT!$B98</f>
        <v>90</v>
      </c>
      <c r="B93" s="9">
        <f>CLASSEMENT!C98</f>
        <v>0</v>
      </c>
      <c r="C93" s="68" t="str">
        <f>CLASSEMENT!D98</f>
        <v> </v>
      </c>
      <c r="D93" s="69"/>
      <c r="E93" s="43" t="str">
        <f>CLASSEMENT!F98</f>
        <v> </v>
      </c>
      <c r="F93" s="25" t="str">
        <f>CLASSEMENT!G98</f>
        <v> </v>
      </c>
      <c r="G93" s="43" t="str">
        <f>CLASSEMENT!H98</f>
        <v> </v>
      </c>
      <c r="H93" s="123">
        <f>IF(CLASSEMENT!I98=CLASSEMENT!I97,0,CLASSEMENT!I98-CLASSEMENT!$I$4)</f>
        <v>0</v>
      </c>
    </row>
    <row r="94" spans="1:8" ht="13.5">
      <c r="A94" s="54">
        <f>CLASSEMENT!$B99</f>
        <v>91</v>
      </c>
      <c r="B94" s="9">
        <f>CLASSEMENT!C99</f>
        <v>0</v>
      </c>
      <c r="C94" s="68" t="str">
        <f>CLASSEMENT!D99</f>
        <v> </v>
      </c>
      <c r="D94" s="69"/>
      <c r="E94" s="43" t="str">
        <f>CLASSEMENT!F99</f>
        <v> </v>
      </c>
      <c r="F94" s="25" t="str">
        <f>CLASSEMENT!G99</f>
        <v> </v>
      </c>
      <c r="G94" s="43" t="str">
        <f>CLASSEMENT!H99</f>
        <v> </v>
      </c>
      <c r="H94" s="123">
        <f>IF(CLASSEMENT!I99=CLASSEMENT!I98,0,CLASSEMENT!I99-CLASSEMENT!$I$4)</f>
        <v>0</v>
      </c>
    </row>
    <row r="95" spans="1:8" ht="13.5">
      <c r="A95" s="54">
        <f>CLASSEMENT!$B100</f>
        <v>92</v>
      </c>
      <c r="B95" s="9">
        <f>CLASSEMENT!C100</f>
        <v>0</v>
      </c>
      <c r="C95" s="68" t="str">
        <f>CLASSEMENT!D100</f>
        <v> </v>
      </c>
      <c r="D95" s="69"/>
      <c r="E95" s="43" t="str">
        <f>CLASSEMENT!F100</f>
        <v> </v>
      </c>
      <c r="F95" s="25" t="str">
        <f>CLASSEMENT!G100</f>
        <v> </v>
      </c>
      <c r="G95" s="43" t="str">
        <f>CLASSEMENT!H100</f>
        <v> </v>
      </c>
      <c r="H95" s="123">
        <f>IF(CLASSEMENT!I100=CLASSEMENT!I99,0,CLASSEMENT!I100-CLASSEMENT!$I$4)</f>
        <v>0</v>
      </c>
    </row>
    <row r="96" spans="1:8" ht="13.5">
      <c r="A96" s="54">
        <f>CLASSEMENT!$B101</f>
        <v>93</v>
      </c>
      <c r="B96" s="9">
        <f>CLASSEMENT!C101</f>
        <v>0</v>
      </c>
      <c r="C96" s="68" t="str">
        <f>CLASSEMENT!D101</f>
        <v> </v>
      </c>
      <c r="D96" s="69"/>
      <c r="E96" s="43" t="str">
        <f>CLASSEMENT!F101</f>
        <v> </v>
      </c>
      <c r="F96" s="25" t="str">
        <f>CLASSEMENT!G101</f>
        <v> </v>
      </c>
      <c r="G96" s="43" t="str">
        <f>CLASSEMENT!H101</f>
        <v> </v>
      </c>
      <c r="H96" s="123">
        <f>IF(CLASSEMENT!I101=CLASSEMENT!I100,0,CLASSEMENT!I101-CLASSEMENT!$I$4)</f>
        <v>0</v>
      </c>
    </row>
    <row r="97" spans="1:8" ht="13.5">
      <c r="A97" s="54">
        <f>CLASSEMENT!$B102</f>
        <v>94</v>
      </c>
      <c r="B97" s="9">
        <f>CLASSEMENT!C102</f>
        <v>0</v>
      </c>
      <c r="C97" s="68" t="str">
        <f>CLASSEMENT!D102</f>
        <v> </v>
      </c>
      <c r="D97" s="69"/>
      <c r="E97" s="43" t="str">
        <f>CLASSEMENT!F102</f>
        <v> </v>
      </c>
      <c r="F97" s="25" t="str">
        <f>CLASSEMENT!G102</f>
        <v> </v>
      </c>
      <c r="G97" s="43" t="str">
        <f>CLASSEMENT!H102</f>
        <v> </v>
      </c>
      <c r="H97" s="123">
        <f>IF(CLASSEMENT!I102=CLASSEMENT!I101,0,CLASSEMENT!I102-CLASSEMENT!$I$4)</f>
        <v>0</v>
      </c>
    </row>
    <row r="98" spans="1:8" ht="13.5">
      <c r="A98" s="54">
        <f>CLASSEMENT!$B103</f>
        <v>95</v>
      </c>
      <c r="B98" s="9">
        <f>CLASSEMENT!C103</f>
        <v>0</v>
      </c>
      <c r="C98" s="68" t="str">
        <f>CLASSEMENT!D103</f>
        <v> </v>
      </c>
      <c r="D98" s="69"/>
      <c r="E98" s="43" t="str">
        <f>CLASSEMENT!F103</f>
        <v> </v>
      </c>
      <c r="F98" s="25" t="str">
        <f>CLASSEMENT!G103</f>
        <v> </v>
      </c>
      <c r="G98" s="43" t="str">
        <f>CLASSEMENT!H103</f>
        <v> </v>
      </c>
      <c r="H98" s="123">
        <f>IF(CLASSEMENT!I103=CLASSEMENT!I102,0,CLASSEMENT!I103-CLASSEMENT!$I$4)</f>
        <v>0</v>
      </c>
    </row>
    <row r="99" spans="1:8" ht="13.5">
      <c r="A99" s="54">
        <f>CLASSEMENT!$B104</f>
        <v>96</v>
      </c>
      <c r="B99" s="9">
        <f>CLASSEMENT!C104</f>
        <v>0</v>
      </c>
      <c r="C99" s="68" t="str">
        <f>CLASSEMENT!D104</f>
        <v> </v>
      </c>
      <c r="D99" s="69"/>
      <c r="E99" s="43" t="str">
        <f>CLASSEMENT!F104</f>
        <v> </v>
      </c>
      <c r="F99" s="25" t="str">
        <f>CLASSEMENT!G104</f>
        <v> </v>
      </c>
      <c r="G99" s="43" t="str">
        <f>CLASSEMENT!H104</f>
        <v> </v>
      </c>
      <c r="H99" s="123">
        <f>IF(CLASSEMENT!I104=CLASSEMENT!I103,0,CLASSEMENT!I104-CLASSEMENT!$I$4)</f>
        <v>0</v>
      </c>
    </row>
    <row r="100" spans="1:8" ht="13.5">
      <c r="A100" s="54">
        <f>CLASSEMENT!$B105</f>
        <v>97</v>
      </c>
      <c r="B100" s="9">
        <f>CLASSEMENT!C105</f>
        <v>0</v>
      </c>
      <c r="C100" s="68" t="str">
        <f>CLASSEMENT!D105</f>
        <v> </v>
      </c>
      <c r="D100" s="69"/>
      <c r="E100" s="43" t="str">
        <f>CLASSEMENT!F105</f>
        <v> </v>
      </c>
      <c r="F100" s="25" t="str">
        <f>CLASSEMENT!G105</f>
        <v> </v>
      </c>
      <c r="G100" s="43" t="str">
        <f>CLASSEMENT!H105</f>
        <v> </v>
      </c>
      <c r="H100" s="123">
        <f>IF(CLASSEMENT!I105=CLASSEMENT!I104,0,CLASSEMENT!I105-CLASSEMENT!$I$4)</f>
        <v>0</v>
      </c>
    </row>
    <row r="101" spans="1:8" ht="13.5">
      <c r="A101" s="54">
        <f>CLASSEMENT!$B106</f>
        <v>98</v>
      </c>
      <c r="B101" s="9">
        <f>CLASSEMENT!C106</f>
        <v>0</v>
      </c>
      <c r="C101" s="68" t="str">
        <f>CLASSEMENT!D106</f>
        <v> </v>
      </c>
      <c r="D101" s="69"/>
      <c r="E101" s="43" t="str">
        <f>CLASSEMENT!F106</f>
        <v> </v>
      </c>
      <c r="F101" s="25" t="str">
        <f>CLASSEMENT!G106</f>
        <v> </v>
      </c>
      <c r="G101" s="43" t="str">
        <f>CLASSEMENT!H106</f>
        <v> </v>
      </c>
      <c r="H101" s="123">
        <f>IF(CLASSEMENT!I106=CLASSEMENT!I105,0,CLASSEMENT!I106-CLASSEMENT!$I$4)</f>
        <v>0</v>
      </c>
    </row>
    <row r="102" spans="1:8" ht="13.5">
      <c r="A102" s="54">
        <f>CLASSEMENT!$B107</f>
        <v>99</v>
      </c>
      <c r="B102" s="9">
        <f>CLASSEMENT!C107</f>
        <v>0</v>
      </c>
      <c r="C102" s="68" t="str">
        <f>CLASSEMENT!D107</f>
        <v> </v>
      </c>
      <c r="D102" s="69"/>
      <c r="E102" s="43" t="str">
        <f>CLASSEMENT!F107</f>
        <v> </v>
      </c>
      <c r="F102" s="25" t="str">
        <f>CLASSEMENT!G107</f>
        <v> </v>
      </c>
      <c r="G102" s="43" t="str">
        <f>CLASSEMENT!H107</f>
        <v> </v>
      </c>
      <c r="H102" s="123">
        <f>IF(CLASSEMENT!I107=CLASSEMENT!I106,0,CLASSEMENT!I107-CLASSEMENT!$I$4)</f>
        <v>0</v>
      </c>
    </row>
    <row r="103" spans="1:8" ht="13.5">
      <c r="A103" s="54">
        <f>CLASSEMENT!$B108</f>
        <v>100</v>
      </c>
      <c r="B103" s="9">
        <f>CLASSEMENT!C108</f>
        <v>0</v>
      </c>
      <c r="C103" s="68" t="str">
        <f>CLASSEMENT!D108</f>
        <v> </v>
      </c>
      <c r="D103" s="69"/>
      <c r="E103" s="43" t="str">
        <f>CLASSEMENT!F108</f>
        <v> </v>
      </c>
      <c r="F103" s="25" t="str">
        <f>CLASSEMENT!G108</f>
        <v> </v>
      </c>
      <c r="G103" s="43" t="str">
        <f>CLASSEMENT!H108</f>
        <v> </v>
      </c>
      <c r="H103" s="123">
        <f>IF(CLASSEMENT!I108=CLASSEMENT!I107,0,CLASSEMENT!I108-CLASSEMENT!$I$4)</f>
        <v>0</v>
      </c>
    </row>
    <row r="104" spans="1:8" ht="13.5">
      <c r="A104" s="54">
        <f>CLASSEMENT!$B109</f>
        <v>101</v>
      </c>
      <c r="B104" s="9">
        <f>CLASSEMENT!C109</f>
        <v>0</v>
      </c>
      <c r="C104" s="68" t="str">
        <f>CLASSEMENT!D109</f>
        <v> </v>
      </c>
      <c r="D104" s="69"/>
      <c r="E104" s="43" t="str">
        <f>CLASSEMENT!F109</f>
        <v> </v>
      </c>
      <c r="F104" s="25" t="str">
        <f>CLASSEMENT!G109</f>
        <v> </v>
      </c>
      <c r="G104" s="43" t="str">
        <f>CLASSEMENT!H109</f>
        <v> </v>
      </c>
      <c r="H104" s="123">
        <f>IF(CLASSEMENT!I109=CLASSEMENT!I108,0,CLASSEMENT!I109-CLASSEMENT!$I$4)</f>
        <v>0</v>
      </c>
    </row>
    <row r="105" spans="1:8" ht="13.5">
      <c r="A105" s="54">
        <f>CLASSEMENT!$B110</f>
        <v>102</v>
      </c>
      <c r="B105" s="9">
        <f>CLASSEMENT!C110</f>
        <v>0</v>
      </c>
      <c r="C105" s="68" t="str">
        <f>CLASSEMENT!D110</f>
        <v> </v>
      </c>
      <c r="D105" s="69"/>
      <c r="E105" s="43" t="str">
        <f>CLASSEMENT!F110</f>
        <v> </v>
      </c>
      <c r="F105" s="25" t="str">
        <f>CLASSEMENT!G110</f>
        <v> </v>
      </c>
      <c r="G105" s="43" t="str">
        <f>CLASSEMENT!H110</f>
        <v> </v>
      </c>
      <c r="H105" s="123">
        <f>IF(CLASSEMENT!I110=CLASSEMENT!I109,0,CLASSEMENT!I110-CLASSEMENT!$I$4)</f>
        <v>0</v>
      </c>
    </row>
    <row r="106" spans="1:8" ht="13.5">
      <c r="A106" s="54">
        <f>CLASSEMENT!$B111</f>
        <v>103</v>
      </c>
      <c r="B106" s="9">
        <f>CLASSEMENT!C111</f>
        <v>0</v>
      </c>
      <c r="C106" s="68" t="str">
        <f>CLASSEMENT!D111</f>
        <v> </v>
      </c>
      <c r="D106" s="69"/>
      <c r="E106" s="43" t="str">
        <f>CLASSEMENT!F111</f>
        <v> </v>
      </c>
      <c r="F106" s="25" t="str">
        <f>CLASSEMENT!G111</f>
        <v> </v>
      </c>
      <c r="G106" s="43" t="str">
        <f>CLASSEMENT!H111</f>
        <v> </v>
      </c>
      <c r="H106" s="123">
        <f>IF(CLASSEMENT!I111=CLASSEMENT!I110,0,CLASSEMENT!I111-CLASSEMENT!$I$4)</f>
        <v>0</v>
      </c>
    </row>
    <row r="107" spans="1:8" ht="13.5">
      <c r="A107" s="54">
        <f>CLASSEMENT!$B112</f>
        <v>104</v>
      </c>
      <c r="B107" s="9">
        <f>CLASSEMENT!C112</f>
        <v>0</v>
      </c>
      <c r="C107" s="68" t="str">
        <f>CLASSEMENT!D112</f>
        <v> </v>
      </c>
      <c r="D107" s="69"/>
      <c r="E107" s="43" t="str">
        <f>CLASSEMENT!F112</f>
        <v> </v>
      </c>
      <c r="F107" s="25" t="str">
        <f>CLASSEMENT!G112</f>
        <v> </v>
      </c>
      <c r="G107" s="43" t="str">
        <f>CLASSEMENT!H112</f>
        <v> </v>
      </c>
      <c r="H107" s="123">
        <f>IF(CLASSEMENT!I112=CLASSEMENT!I111,0,CLASSEMENT!I112-CLASSEMENT!$I$4)</f>
        <v>0</v>
      </c>
    </row>
    <row r="108" spans="1:8" ht="13.5">
      <c r="A108" s="54">
        <f>CLASSEMENT!$B113</f>
        <v>105</v>
      </c>
      <c r="B108" s="9">
        <f>CLASSEMENT!C113</f>
        <v>0</v>
      </c>
      <c r="C108" s="68" t="str">
        <f>CLASSEMENT!D113</f>
        <v> </v>
      </c>
      <c r="D108" s="69"/>
      <c r="E108" s="43" t="str">
        <f>CLASSEMENT!F113</f>
        <v> </v>
      </c>
      <c r="F108" s="25" t="str">
        <f>CLASSEMENT!G113</f>
        <v> </v>
      </c>
      <c r="G108" s="43" t="str">
        <f>CLASSEMENT!H113</f>
        <v> </v>
      </c>
      <c r="H108" s="123">
        <f>IF(CLASSEMENT!I113=CLASSEMENT!I112,0,CLASSEMENT!I113-CLASSEMENT!$I$4)</f>
        <v>0</v>
      </c>
    </row>
    <row r="109" spans="1:8" ht="13.5">
      <c r="A109" s="54">
        <f>CLASSEMENT!$B114</f>
        <v>106</v>
      </c>
      <c r="B109" s="9">
        <f>CLASSEMENT!C114</f>
        <v>0</v>
      </c>
      <c r="C109" s="68" t="str">
        <f>CLASSEMENT!D114</f>
        <v> </v>
      </c>
      <c r="D109" s="69"/>
      <c r="E109" s="43" t="str">
        <f>CLASSEMENT!F114</f>
        <v> </v>
      </c>
      <c r="F109" s="25" t="str">
        <f>CLASSEMENT!G114</f>
        <v> </v>
      </c>
      <c r="G109" s="43" t="str">
        <f>CLASSEMENT!H114</f>
        <v> </v>
      </c>
      <c r="H109" s="123">
        <f>IF(CLASSEMENT!I114=CLASSEMENT!I113,0,CLASSEMENT!I114-CLASSEMENT!$I$4)</f>
        <v>0</v>
      </c>
    </row>
    <row r="110" spans="1:8" ht="13.5">
      <c r="A110" s="54">
        <f>CLASSEMENT!$B115</f>
        <v>107</v>
      </c>
      <c r="B110" s="9">
        <f>CLASSEMENT!C115</f>
        <v>0</v>
      </c>
      <c r="C110" s="68" t="str">
        <f>CLASSEMENT!D115</f>
        <v> </v>
      </c>
      <c r="D110" s="69"/>
      <c r="E110" s="43" t="str">
        <f>CLASSEMENT!F115</f>
        <v> </v>
      </c>
      <c r="F110" s="25" t="str">
        <f>CLASSEMENT!G115</f>
        <v> </v>
      </c>
      <c r="G110" s="43" t="str">
        <f>CLASSEMENT!H115</f>
        <v> </v>
      </c>
      <c r="H110" s="123">
        <f>IF(CLASSEMENT!I115=CLASSEMENT!I114,0,CLASSEMENT!I115-CLASSEMENT!$I$4)</f>
        <v>0</v>
      </c>
    </row>
    <row r="111" spans="1:8" ht="13.5">
      <c r="A111" s="54">
        <f>CLASSEMENT!$B116</f>
        <v>108</v>
      </c>
      <c r="B111" s="9">
        <f>CLASSEMENT!C116</f>
        <v>0</v>
      </c>
      <c r="C111" s="68" t="str">
        <f>CLASSEMENT!D116</f>
        <v> </v>
      </c>
      <c r="D111" s="69"/>
      <c r="E111" s="43" t="str">
        <f>CLASSEMENT!F116</f>
        <v> </v>
      </c>
      <c r="F111" s="25" t="str">
        <f>CLASSEMENT!G116</f>
        <v> </v>
      </c>
      <c r="G111" s="43" t="str">
        <f>CLASSEMENT!H116</f>
        <v> </v>
      </c>
      <c r="H111" s="123">
        <f>IF(CLASSEMENT!I116=CLASSEMENT!I115,0,CLASSEMENT!I116-CLASSEMENT!$I$4)</f>
        <v>0</v>
      </c>
    </row>
    <row r="112" spans="1:8" ht="13.5">
      <c r="A112" s="54">
        <f>CLASSEMENT!$B117</f>
        <v>109</v>
      </c>
      <c r="B112" s="9">
        <f>CLASSEMENT!C117</f>
        <v>0</v>
      </c>
      <c r="C112" s="68" t="str">
        <f>CLASSEMENT!D117</f>
        <v> </v>
      </c>
      <c r="D112" s="69"/>
      <c r="E112" s="43" t="str">
        <f>CLASSEMENT!F117</f>
        <v> </v>
      </c>
      <c r="F112" s="25" t="str">
        <f>CLASSEMENT!G117</f>
        <v> </v>
      </c>
      <c r="G112" s="43" t="str">
        <f>CLASSEMENT!H117</f>
        <v> </v>
      </c>
      <c r="H112" s="123">
        <f>IF(CLASSEMENT!I117=CLASSEMENT!I116,0,CLASSEMENT!I117-CLASSEMENT!$I$4)</f>
        <v>0</v>
      </c>
    </row>
    <row r="113" spans="1:8" ht="13.5">
      <c r="A113" s="54">
        <f>CLASSEMENT!$B118</f>
        <v>110</v>
      </c>
      <c r="B113" s="9">
        <f>CLASSEMENT!C118</f>
        <v>0</v>
      </c>
      <c r="C113" s="68" t="str">
        <f>CLASSEMENT!D118</f>
        <v> </v>
      </c>
      <c r="D113" s="69"/>
      <c r="E113" s="43" t="str">
        <f>CLASSEMENT!F118</f>
        <v> </v>
      </c>
      <c r="F113" s="25" t="str">
        <f>CLASSEMENT!G118</f>
        <v> </v>
      </c>
      <c r="G113" s="43" t="str">
        <f>CLASSEMENT!H118</f>
        <v> </v>
      </c>
      <c r="H113" s="123">
        <f>IF(CLASSEMENT!I118=CLASSEMENT!I117,0,CLASSEMENT!I118-CLASSEMENT!$I$4)</f>
        <v>0</v>
      </c>
    </row>
    <row r="114" spans="1:8" ht="13.5">
      <c r="A114" s="54">
        <f>CLASSEMENT!$B119</f>
        <v>111</v>
      </c>
      <c r="B114" s="9">
        <f>CLASSEMENT!C119</f>
        <v>0</v>
      </c>
      <c r="C114" s="68" t="str">
        <f>CLASSEMENT!D119</f>
        <v> </v>
      </c>
      <c r="D114" s="69"/>
      <c r="E114" s="43" t="str">
        <f>CLASSEMENT!F119</f>
        <v> </v>
      </c>
      <c r="F114" s="25" t="str">
        <f>CLASSEMENT!G119</f>
        <v> </v>
      </c>
      <c r="G114" s="43" t="str">
        <f>CLASSEMENT!H119</f>
        <v> </v>
      </c>
      <c r="H114" s="123">
        <f>IF(CLASSEMENT!I119=CLASSEMENT!I118,0,CLASSEMENT!I119-CLASSEMENT!$I$4)</f>
        <v>0</v>
      </c>
    </row>
    <row r="115" spans="1:8" ht="13.5">
      <c r="A115" s="54">
        <f>CLASSEMENT!$B120</f>
        <v>112</v>
      </c>
      <c r="B115" s="9">
        <f>CLASSEMENT!C120</f>
        <v>0</v>
      </c>
      <c r="C115" s="68" t="str">
        <f>CLASSEMENT!D120</f>
        <v> </v>
      </c>
      <c r="D115" s="69"/>
      <c r="E115" s="43" t="str">
        <f>CLASSEMENT!F120</f>
        <v> </v>
      </c>
      <c r="F115" s="25" t="str">
        <f>CLASSEMENT!G120</f>
        <v> </v>
      </c>
      <c r="G115" s="43" t="str">
        <f>CLASSEMENT!H120</f>
        <v> </v>
      </c>
      <c r="H115" s="123">
        <f>IF(CLASSEMENT!I120=CLASSEMENT!I119,0,CLASSEMENT!I120-CLASSEMENT!$I$4)</f>
        <v>0</v>
      </c>
    </row>
    <row r="116" spans="1:8" ht="13.5">
      <c r="A116" s="54">
        <f>CLASSEMENT!$B121</f>
        <v>113</v>
      </c>
      <c r="B116" s="9">
        <f>CLASSEMENT!C121</f>
        <v>0</v>
      </c>
      <c r="C116" s="68" t="str">
        <f>CLASSEMENT!D121</f>
        <v> </v>
      </c>
      <c r="D116" s="69"/>
      <c r="E116" s="43" t="str">
        <f>CLASSEMENT!F121</f>
        <v> </v>
      </c>
      <c r="F116" s="25" t="str">
        <f>CLASSEMENT!G121</f>
        <v> </v>
      </c>
      <c r="G116" s="43" t="str">
        <f>CLASSEMENT!H121</f>
        <v> </v>
      </c>
      <c r="H116" s="123">
        <f>IF(CLASSEMENT!I121=CLASSEMENT!I120,0,CLASSEMENT!I121-CLASSEMENT!$I$4)</f>
        <v>0</v>
      </c>
    </row>
    <row r="117" spans="1:8" ht="13.5">
      <c r="A117" s="54">
        <f>CLASSEMENT!$B122</f>
        <v>114</v>
      </c>
      <c r="B117" s="9">
        <f>CLASSEMENT!C122</f>
        <v>0</v>
      </c>
      <c r="C117" s="68" t="str">
        <f>CLASSEMENT!D122</f>
        <v> </v>
      </c>
      <c r="D117" s="69"/>
      <c r="E117" s="43" t="str">
        <f>CLASSEMENT!F122</f>
        <v> </v>
      </c>
      <c r="F117" s="25" t="str">
        <f>CLASSEMENT!G122</f>
        <v> </v>
      </c>
      <c r="G117" s="43" t="str">
        <f>CLASSEMENT!H122</f>
        <v> </v>
      </c>
      <c r="H117" s="123">
        <f>IF(CLASSEMENT!I122=CLASSEMENT!I121,0,CLASSEMENT!I122-CLASSEMENT!$I$4)</f>
        <v>0</v>
      </c>
    </row>
    <row r="118" spans="1:8" ht="13.5">
      <c r="A118" s="54">
        <f>CLASSEMENT!$B123</f>
        <v>115</v>
      </c>
      <c r="B118" s="9">
        <f>CLASSEMENT!C123</f>
        <v>0</v>
      </c>
      <c r="C118" s="68" t="str">
        <f>CLASSEMENT!D123</f>
        <v> </v>
      </c>
      <c r="D118" s="69"/>
      <c r="E118" s="43" t="str">
        <f>CLASSEMENT!F123</f>
        <v> </v>
      </c>
      <c r="F118" s="25" t="str">
        <f>CLASSEMENT!G123</f>
        <v> </v>
      </c>
      <c r="G118" s="43" t="str">
        <f>CLASSEMENT!H123</f>
        <v> </v>
      </c>
      <c r="H118" s="123">
        <f>IF(CLASSEMENT!I123=CLASSEMENT!I122,0,CLASSEMENT!I123-CLASSEMENT!$I$4)</f>
        <v>0</v>
      </c>
    </row>
    <row r="119" spans="1:8" ht="13.5">
      <c r="A119" s="29"/>
      <c r="B119" s="11"/>
      <c r="C119" s="30"/>
      <c r="D119" s="31"/>
      <c r="E119" s="31"/>
      <c r="F119" s="31"/>
      <c r="G119" s="31"/>
      <c r="H119" s="32"/>
    </row>
    <row r="120" spans="2:8" ht="18">
      <c r="B120" s="158" t="str">
        <f>IF(Inscription!G6="oui","CHALLENGE","PRIX D EQUIPE")</f>
        <v>PRIX D EQUIPE</v>
      </c>
      <c r="C120" s="27"/>
      <c r="F120" s="294" t="s">
        <v>122</v>
      </c>
      <c r="G120" s="295"/>
      <c r="H120" s="134">
        <f>COUNTA('PRIX D EQUIPE'!B5:B39)</f>
        <v>0</v>
      </c>
    </row>
    <row r="121" spans="2:8" ht="12.75">
      <c r="B121" s="27"/>
      <c r="C121" s="27"/>
      <c r="D121" s="27"/>
      <c r="E121" s="27"/>
      <c r="F121" s="46"/>
      <c r="G121" s="47"/>
      <c r="H121" s="47"/>
    </row>
    <row r="122" spans="1:8" ht="15.75">
      <c r="A122" s="27">
        <v>1</v>
      </c>
      <c r="B122" s="27">
        <f>CLASSEMENT!AC51</f>
        <v>0</v>
      </c>
      <c r="C122" s="27"/>
      <c r="D122" s="39">
        <f>CLASSEMENT!AD51</f>
        <v>1000</v>
      </c>
      <c r="E122" s="39">
        <f>CLASSEMENT!AF51</f>
        <v>1000</v>
      </c>
      <c r="F122" s="48">
        <f>CLASSEMENT!AH51</f>
        <v>1000</v>
      </c>
      <c r="G122" s="49">
        <f aca="true" t="shared" si="0" ref="G122:G136">IF(B122=" "," ",IF(E122&gt;200,D122,IF(F122&gt;200,SUM(D122+E122),IF($B122&gt;0,SUM(D122+E122+F122)," "))))</f>
        <v>1000</v>
      </c>
      <c r="H122" s="50" t="str">
        <f aca="true" t="shared" si="1" ref="H122:H136">IF(B122=" "," ",IF(D122&gt;200," ",IF(E122&gt;200,"(1H.)",IF(F122&gt;200,"(2 H.)"," "))))</f>
        <v> </v>
      </c>
    </row>
    <row r="123" spans="1:8" ht="15.75">
      <c r="A123" s="27">
        <v>2</v>
      </c>
      <c r="B123" s="27">
        <f>CLASSEMENT!AC52</f>
        <v>0</v>
      </c>
      <c r="C123" s="27"/>
      <c r="D123" s="39">
        <f>CLASSEMENT!AD52</f>
        <v>1000</v>
      </c>
      <c r="E123" s="39">
        <f>CLASSEMENT!AF52</f>
        <v>1000</v>
      </c>
      <c r="F123" s="48">
        <f>CLASSEMENT!AH52</f>
        <v>1000</v>
      </c>
      <c r="G123" s="49">
        <f t="shared" si="0"/>
        <v>1000</v>
      </c>
      <c r="H123" s="50" t="str">
        <f t="shared" si="1"/>
        <v> </v>
      </c>
    </row>
    <row r="124" spans="1:8" ht="15.75">
      <c r="A124" s="27">
        <v>3</v>
      </c>
      <c r="B124" s="27">
        <f>CLASSEMENT!AC53</f>
        <v>0</v>
      </c>
      <c r="C124" s="27"/>
      <c r="D124" s="39">
        <f>CLASSEMENT!AD53</f>
        <v>1000</v>
      </c>
      <c r="E124" s="39">
        <f>CLASSEMENT!AF53</f>
        <v>1000</v>
      </c>
      <c r="F124" s="48">
        <f>CLASSEMENT!AH53</f>
        <v>1000</v>
      </c>
      <c r="G124" s="49">
        <f t="shared" si="0"/>
        <v>1000</v>
      </c>
      <c r="H124" s="50" t="str">
        <f t="shared" si="1"/>
        <v> </v>
      </c>
    </row>
    <row r="125" spans="1:8" ht="15.75">
      <c r="A125" s="27">
        <v>4</v>
      </c>
      <c r="B125" s="27">
        <f>CLASSEMENT!AC54</f>
        <v>0</v>
      </c>
      <c r="C125" s="27"/>
      <c r="D125" s="39">
        <f>CLASSEMENT!AD54</f>
        <v>1000</v>
      </c>
      <c r="E125" s="39">
        <f>CLASSEMENT!AF54</f>
        <v>1000</v>
      </c>
      <c r="F125" s="48">
        <f>CLASSEMENT!AH54</f>
        <v>1000</v>
      </c>
      <c r="G125" s="49">
        <f t="shared" si="0"/>
        <v>1000</v>
      </c>
      <c r="H125" s="50" t="str">
        <f t="shared" si="1"/>
        <v> </v>
      </c>
    </row>
    <row r="126" spans="1:8" ht="15.75">
      <c r="A126" s="27">
        <v>5</v>
      </c>
      <c r="B126" s="27">
        <f>CLASSEMENT!AC55</f>
        <v>0</v>
      </c>
      <c r="C126" s="27"/>
      <c r="D126" s="39">
        <f>CLASSEMENT!AD55</f>
        <v>1000</v>
      </c>
      <c r="E126" s="39">
        <f>CLASSEMENT!AF55</f>
        <v>1000</v>
      </c>
      <c r="F126" s="48">
        <f>CLASSEMENT!AH55</f>
        <v>1000</v>
      </c>
      <c r="G126" s="49">
        <f t="shared" si="0"/>
        <v>1000</v>
      </c>
      <c r="H126" s="50" t="str">
        <f t="shared" si="1"/>
        <v> </v>
      </c>
    </row>
    <row r="127" spans="1:8" ht="15.75">
      <c r="A127" s="27">
        <v>6</v>
      </c>
      <c r="B127" s="27">
        <f>CLASSEMENT!AC56</f>
        <v>0</v>
      </c>
      <c r="C127" s="27"/>
      <c r="D127" s="39">
        <f>CLASSEMENT!AD56</f>
        <v>1000</v>
      </c>
      <c r="E127" s="39">
        <f>CLASSEMENT!AF56</f>
        <v>1000</v>
      </c>
      <c r="F127" s="48">
        <f>CLASSEMENT!AH56</f>
        <v>1000</v>
      </c>
      <c r="G127" s="49">
        <f t="shared" si="0"/>
        <v>1000</v>
      </c>
      <c r="H127" s="50" t="str">
        <f t="shared" si="1"/>
        <v> </v>
      </c>
    </row>
    <row r="128" spans="1:8" ht="15.75">
      <c r="A128" s="27">
        <v>7</v>
      </c>
      <c r="B128" s="27" t="e">
        <f>CLASSEMENT!#REF!</f>
        <v>#REF!</v>
      </c>
      <c r="C128" s="27"/>
      <c r="D128" s="39" t="e">
        <f>CLASSEMENT!#REF!</f>
        <v>#REF!</v>
      </c>
      <c r="E128" s="39" t="e">
        <f>CLASSEMENT!#REF!</f>
        <v>#REF!</v>
      </c>
      <c r="F128" s="48" t="e">
        <f>CLASSEMENT!#REF!</f>
        <v>#REF!</v>
      </c>
      <c r="G128" s="49" t="e">
        <f t="shared" si="0"/>
        <v>#REF!</v>
      </c>
      <c r="H128" s="50" t="e">
        <f t="shared" si="1"/>
        <v>#REF!</v>
      </c>
    </row>
    <row r="129" spans="1:8" ht="15.75">
      <c r="A129" s="27">
        <v>8</v>
      </c>
      <c r="B129" s="27">
        <f>CLASSEMENT!AC57</f>
        <v>0</v>
      </c>
      <c r="C129" s="27"/>
      <c r="D129" s="39">
        <f>CLASSEMENT!AD57</f>
        <v>1000</v>
      </c>
      <c r="E129" s="39">
        <f>CLASSEMENT!AF57</f>
        <v>1000</v>
      </c>
      <c r="F129" s="48">
        <f>CLASSEMENT!AH57</f>
        <v>1000</v>
      </c>
      <c r="G129" s="49">
        <f t="shared" si="0"/>
        <v>1000</v>
      </c>
      <c r="H129" s="50" t="str">
        <f t="shared" si="1"/>
        <v> </v>
      </c>
    </row>
    <row r="130" spans="1:8" ht="15.75">
      <c r="A130" s="27">
        <v>9</v>
      </c>
      <c r="B130" s="27">
        <f>CLASSEMENT!AC58</f>
        <v>0</v>
      </c>
      <c r="C130" s="27"/>
      <c r="D130" s="39">
        <f>CLASSEMENT!AD58</f>
        <v>1000</v>
      </c>
      <c r="E130" s="39">
        <f>CLASSEMENT!AF58</f>
        <v>1000</v>
      </c>
      <c r="F130" s="48">
        <f>CLASSEMENT!AH58</f>
        <v>1000</v>
      </c>
      <c r="G130" s="49">
        <f t="shared" si="0"/>
        <v>1000</v>
      </c>
      <c r="H130" s="50" t="str">
        <f t="shared" si="1"/>
        <v> </v>
      </c>
    </row>
    <row r="131" spans="1:8" ht="15.75">
      <c r="A131" s="27">
        <v>10</v>
      </c>
      <c r="B131" s="27">
        <f>CLASSEMENT!AC59</f>
        <v>0</v>
      </c>
      <c r="C131" s="27"/>
      <c r="D131" s="39">
        <f>CLASSEMENT!AD59</f>
        <v>1000</v>
      </c>
      <c r="E131" s="39">
        <f>CLASSEMENT!AF59</f>
        <v>1000</v>
      </c>
      <c r="F131" s="48">
        <f>CLASSEMENT!AH59</f>
        <v>1000</v>
      </c>
      <c r="G131" s="49">
        <f t="shared" si="0"/>
        <v>1000</v>
      </c>
      <c r="H131" s="50" t="str">
        <f t="shared" si="1"/>
        <v> </v>
      </c>
    </row>
    <row r="132" spans="1:8" ht="15.75">
      <c r="A132" s="27">
        <v>11</v>
      </c>
      <c r="B132" s="27">
        <f>CLASSEMENT!AC60</f>
        <v>0</v>
      </c>
      <c r="C132" s="27"/>
      <c r="D132" s="39">
        <f>CLASSEMENT!AD60</f>
        <v>1000</v>
      </c>
      <c r="E132" s="39">
        <f>CLASSEMENT!AF60</f>
        <v>1000</v>
      </c>
      <c r="F132" s="48">
        <f>CLASSEMENT!AH60</f>
        <v>1000</v>
      </c>
      <c r="G132" s="49">
        <f t="shared" si="0"/>
        <v>1000</v>
      </c>
      <c r="H132" s="50" t="str">
        <f t="shared" si="1"/>
        <v> </v>
      </c>
    </row>
    <row r="133" spans="1:8" ht="15.75">
      <c r="A133" s="27">
        <v>12</v>
      </c>
      <c r="B133" s="27">
        <f>CLASSEMENT!AC61</f>
        <v>0</v>
      </c>
      <c r="C133" s="27"/>
      <c r="D133" s="39">
        <f>CLASSEMENT!AD61</f>
        <v>1000</v>
      </c>
      <c r="E133" s="39">
        <f>CLASSEMENT!AF61</f>
        <v>1000</v>
      </c>
      <c r="F133" s="48">
        <f>CLASSEMENT!AH61</f>
        <v>1000</v>
      </c>
      <c r="G133" s="49">
        <f t="shared" si="0"/>
        <v>1000</v>
      </c>
      <c r="H133" s="50" t="str">
        <f t="shared" si="1"/>
        <v> </v>
      </c>
    </row>
    <row r="134" spans="1:8" ht="15.75">
      <c r="A134" s="27">
        <v>13</v>
      </c>
      <c r="B134" s="27">
        <f>CLASSEMENT!AC62</f>
        <v>0</v>
      </c>
      <c r="C134" s="27"/>
      <c r="D134" s="39">
        <f>CLASSEMENT!AD62</f>
        <v>1000</v>
      </c>
      <c r="E134" s="39">
        <f>CLASSEMENT!AF62</f>
        <v>1000</v>
      </c>
      <c r="F134" s="48">
        <f>CLASSEMENT!AH62</f>
        <v>1000</v>
      </c>
      <c r="G134" s="49">
        <f t="shared" si="0"/>
        <v>1000</v>
      </c>
      <c r="H134" s="50" t="str">
        <f t="shared" si="1"/>
        <v> </v>
      </c>
    </row>
    <row r="135" spans="1:8" ht="15.75">
      <c r="A135" s="27">
        <v>14</v>
      </c>
      <c r="B135" s="27">
        <f>CLASSEMENT!AC63</f>
        <v>0</v>
      </c>
      <c r="C135" s="27"/>
      <c r="D135" s="39">
        <f>CLASSEMENT!AD63</f>
        <v>1000</v>
      </c>
      <c r="E135" s="39">
        <f>CLASSEMENT!AF63</f>
        <v>1000</v>
      </c>
      <c r="F135" s="48">
        <f>CLASSEMENT!AH63</f>
        <v>1000</v>
      </c>
      <c r="G135" s="49">
        <f t="shared" si="0"/>
        <v>1000</v>
      </c>
      <c r="H135" s="50" t="str">
        <f t="shared" si="1"/>
        <v> </v>
      </c>
    </row>
    <row r="136" spans="1:8" ht="15.75">
      <c r="A136" s="27">
        <v>15</v>
      </c>
      <c r="B136" s="27">
        <f>CLASSEMENT!AC64</f>
        <v>0</v>
      </c>
      <c r="C136" s="27"/>
      <c r="D136" s="39">
        <f>CLASSEMENT!AD64</f>
        <v>1000</v>
      </c>
      <c r="E136" s="39">
        <f>CLASSEMENT!AF64</f>
        <v>1000</v>
      </c>
      <c r="F136" s="48">
        <f>CLASSEMENT!AH64</f>
        <v>1000</v>
      </c>
      <c r="G136" s="49">
        <f t="shared" si="0"/>
        <v>1000</v>
      </c>
      <c r="H136" s="50" t="str">
        <f t="shared" si="1"/>
        <v> </v>
      </c>
    </row>
  </sheetData>
  <sheetProtection/>
  <mergeCells count="2">
    <mergeCell ref="F120:G120"/>
    <mergeCell ref="C3:D3"/>
  </mergeCells>
  <conditionalFormatting sqref="G122:H136">
    <cfRule type="cellIs" priority="1" dxfId="4" operator="equal" stopIfTrue="1">
      <formula>1000</formula>
    </cfRule>
  </conditionalFormatting>
  <conditionalFormatting sqref="D122:F136">
    <cfRule type="cellIs" priority="2" dxfId="1" operator="greaterThan" stopIfTrue="1">
      <formula>200</formula>
    </cfRule>
  </conditionalFormatting>
  <conditionalFormatting sqref="A4:A118">
    <cfRule type="cellIs" priority="3" dxfId="0" operator="equal" stopIfTrue="1">
      <formula>"EX-AEQ."</formula>
    </cfRule>
  </conditionalFormatting>
  <printOptions horizontalCentered="1"/>
  <pageMargins left="0.15748031496062992" right="0.15748031496062992" top="0.7086614173228347" bottom="0.6692913385826772" header="0.2755905511811024"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codeName="Feuil7">
    <tabColor rgb="FF00B0F0"/>
  </sheetPr>
  <dimension ref="A1:Q199"/>
  <sheetViews>
    <sheetView showGridLines="0" showZeros="0" defaultGridColor="0" zoomScale="75" zoomScaleNormal="75" zoomScalePageLayoutView="0" colorId="62" workbookViewId="0" topLeftCell="A19">
      <selection activeCell="G49" sqref="G49:M53"/>
    </sheetView>
  </sheetViews>
  <sheetFormatPr defaultColWidth="11.421875" defaultRowHeight="12.75"/>
  <cols>
    <col min="1" max="3" width="7.00390625" style="1" customWidth="1"/>
    <col min="4" max="4" width="6.57421875" style="1" customWidth="1"/>
    <col min="5" max="6" width="6.421875" style="1" customWidth="1"/>
    <col min="7" max="7" width="6.7109375" style="1" customWidth="1"/>
    <col min="8" max="12" width="7.00390625" style="1" customWidth="1"/>
    <col min="13" max="13" width="8.28125" style="1" customWidth="1"/>
    <col min="14" max="14" width="10.00390625" style="1" customWidth="1"/>
    <col min="15" max="16" width="11.421875" style="1" hidden="1" customWidth="1"/>
    <col min="17" max="16384" width="11.421875" style="1" customWidth="1"/>
  </cols>
  <sheetData>
    <row r="1" spans="1:17" ht="15" customHeight="1">
      <c r="A1" s="126"/>
      <c r="B1" s="126"/>
      <c r="C1" s="126"/>
      <c r="D1" s="126"/>
      <c r="E1" s="126"/>
      <c r="F1" s="126"/>
      <c r="G1" s="126"/>
      <c r="H1" s="126"/>
      <c r="I1" s="126"/>
      <c r="J1" s="126"/>
      <c r="K1" s="126"/>
      <c r="L1" s="126"/>
      <c r="M1" s="126"/>
      <c r="N1" s="126"/>
      <c r="O1" s="127"/>
      <c r="P1" s="127"/>
      <c r="Q1" s="128">
        <v>0.041666666666666664</v>
      </c>
    </row>
    <row r="2" spans="1:17" ht="15" customHeight="1">
      <c r="A2" s="304" t="s">
        <v>16</v>
      </c>
      <c r="B2" s="304"/>
      <c r="C2" s="304"/>
      <c r="D2" s="309" t="str">
        <f>Inscription!D1</f>
        <v>cyclo cross Auxerre La Noue</v>
      </c>
      <c r="E2" s="309"/>
      <c r="F2" s="309"/>
      <c r="G2" s="309"/>
      <c r="H2" s="309"/>
      <c r="I2" s="309"/>
      <c r="J2" s="309"/>
      <c r="K2" s="315" t="str">
        <f>IF(Inscription!$D$4&gt;0,"DATE :  "&amp;TEXT(Inscription!D$4,"jj mmmm aaaa"),"")</f>
        <v>DATE :  11 novembre 2019</v>
      </c>
      <c r="L2" s="315"/>
      <c r="M2" s="315"/>
      <c r="N2" s="315"/>
      <c r="O2" s="127"/>
      <c r="P2" s="127"/>
      <c r="Q2" s="127"/>
    </row>
    <row r="3" spans="1:17" ht="15" customHeight="1">
      <c r="A3" s="304" t="s">
        <v>9</v>
      </c>
      <c r="B3" s="304"/>
      <c r="C3" s="304"/>
      <c r="D3" s="310" t="str">
        <f>Inscription!D3</f>
        <v>V.C. d'Auxerre</v>
      </c>
      <c r="E3" s="310"/>
      <c r="F3" s="310"/>
      <c r="G3" s="310"/>
      <c r="H3" s="310"/>
      <c r="I3" s="310"/>
      <c r="J3" s="310"/>
      <c r="K3" s="316"/>
      <c r="L3" s="316"/>
      <c r="M3" s="316"/>
      <c r="N3" s="316"/>
      <c r="O3" s="127"/>
      <c r="P3" s="127"/>
      <c r="Q3" s="127"/>
    </row>
    <row r="4" spans="1:17" ht="15" customHeight="1">
      <c r="A4" s="304" t="s">
        <v>17</v>
      </c>
      <c r="B4" s="304"/>
      <c r="C4" s="304"/>
      <c r="D4" s="129" t="str">
        <f>Inscription!D5</f>
        <v>P.P.B.+ Min.</v>
      </c>
      <c r="E4" s="129"/>
      <c r="F4" s="129"/>
      <c r="G4" s="129"/>
      <c r="H4" s="129"/>
      <c r="I4" s="129"/>
      <c r="J4" s="129"/>
      <c r="K4" s="130"/>
      <c r="L4" s="130"/>
      <c r="M4" s="130"/>
      <c r="N4" s="130"/>
      <c r="O4" s="127"/>
      <c r="P4" s="127"/>
      <c r="Q4" s="127"/>
    </row>
    <row r="5" spans="1:17" ht="15" customHeight="1">
      <c r="A5" s="304" t="s">
        <v>18</v>
      </c>
      <c r="B5" s="304"/>
      <c r="C5" s="304"/>
      <c r="D5" s="311" t="str">
        <f>Inscription!D2</f>
        <v>AUXERRE</v>
      </c>
      <c r="E5" s="312"/>
      <c r="F5" s="312"/>
      <c r="G5" s="312"/>
      <c r="H5" s="312"/>
      <c r="I5" s="307" t="s">
        <v>19</v>
      </c>
      <c r="J5" s="307"/>
      <c r="K5" s="307"/>
      <c r="L5" s="131">
        <f>Inscription!G2</f>
        <v>89</v>
      </c>
      <c r="M5" s="132"/>
      <c r="N5" s="132"/>
      <c r="O5" s="127"/>
      <c r="P5" s="127"/>
      <c r="Q5" s="127"/>
    </row>
    <row r="6" spans="1:17" ht="15" customHeight="1">
      <c r="A6" s="305" t="s">
        <v>2</v>
      </c>
      <c r="B6" s="305"/>
      <c r="C6" s="306">
        <f>Inscription!D8</f>
        <v>40</v>
      </c>
      <c r="D6" s="306"/>
      <c r="E6" s="306"/>
      <c r="F6" s="307" t="s">
        <v>3</v>
      </c>
      <c r="G6" s="307"/>
      <c r="H6" s="306">
        <f>Inscription!F8</f>
        <v>0</v>
      </c>
      <c r="I6" s="306"/>
      <c r="J6" s="306"/>
      <c r="K6" s="305" t="s">
        <v>4</v>
      </c>
      <c r="L6" s="305"/>
      <c r="M6" s="308">
        <f>COUNTIF(A10:A39,"&gt;0")+COUNTIF(C40:N40,"&gt;0")+COUNTIF(A41:N47,"&gt;0")</f>
        <v>42</v>
      </c>
      <c r="N6" s="308"/>
      <c r="O6" s="127"/>
      <c r="P6" s="127"/>
      <c r="Q6" s="127"/>
    </row>
    <row r="7" spans="1:17" ht="15" customHeight="1">
      <c r="A7" s="317" t="s">
        <v>20</v>
      </c>
      <c r="B7" s="317"/>
      <c r="C7" s="317"/>
      <c r="D7" s="317"/>
      <c r="E7" s="317"/>
      <c r="F7" s="317"/>
      <c r="G7" s="317"/>
      <c r="H7" s="317"/>
      <c r="I7" s="317"/>
      <c r="J7" s="317"/>
      <c r="K7" s="317"/>
      <c r="L7" s="317"/>
      <c r="M7" s="317"/>
      <c r="N7" s="317"/>
      <c r="O7" s="127"/>
      <c r="P7" s="127"/>
      <c r="Q7" s="127"/>
    </row>
    <row r="8" spans="1:17" ht="15" customHeight="1">
      <c r="A8" s="133"/>
      <c r="B8" s="133"/>
      <c r="C8" s="133"/>
      <c r="D8" s="133"/>
      <c r="E8" s="133"/>
      <c r="F8" s="133"/>
      <c r="G8" s="329" t="s">
        <v>30</v>
      </c>
      <c r="H8" s="329"/>
      <c r="I8" s="328">
        <f>IF(N10&gt;0,$M$8/$N$10*$Q$1,"")</f>
      </c>
      <c r="J8" s="328"/>
      <c r="K8" s="318" t="s">
        <v>29</v>
      </c>
      <c r="L8" s="319"/>
      <c r="M8" s="320">
        <f>Inscription!F7</f>
        <v>0</v>
      </c>
      <c r="N8" s="321"/>
      <c r="O8" s="135"/>
      <c r="P8" s="127"/>
      <c r="Q8" s="127"/>
    </row>
    <row r="9" spans="1:17" ht="15" customHeight="1">
      <c r="A9" s="136" t="s">
        <v>35</v>
      </c>
      <c r="B9" s="137" t="s">
        <v>0</v>
      </c>
      <c r="C9" s="325" t="s">
        <v>42</v>
      </c>
      <c r="D9" s="326"/>
      <c r="E9" s="326"/>
      <c r="F9" s="326"/>
      <c r="G9" s="327"/>
      <c r="H9" s="325" t="s">
        <v>1</v>
      </c>
      <c r="I9" s="326"/>
      <c r="J9" s="327"/>
      <c r="K9" s="313" t="s">
        <v>13</v>
      </c>
      <c r="L9" s="314"/>
      <c r="M9" s="138" t="s">
        <v>44</v>
      </c>
      <c r="N9" s="139" t="s">
        <v>14</v>
      </c>
      <c r="O9" s="127"/>
      <c r="P9" s="127"/>
      <c r="Q9" s="127"/>
    </row>
    <row r="10" spans="1:17" ht="15" customHeight="1">
      <c r="A10" s="15">
        <f>CLASSEMENT!C4</f>
        <v>71</v>
      </c>
      <c r="B10" s="140">
        <f>CLASSEMENT!$B4</f>
        <v>1</v>
      </c>
      <c r="C10" s="37" t="str">
        <f>IF(A10&gt;0,CONCATENATE((VLOOKUP($A10,Inscription!$A$12:$G$211,3,FALSE)),"   ",(VLOOKUP($A10,Inscription!$A$12:$G$211,4,FALSE)))," ")</f>
        <v>PALADINI   Julie</v>
      </c>
      <c r="D10" s="40"/>
      <c r="E10" s="40"/>
      <c r="F10" s="40"/>
      <c r="G10" s="40"/>
      <c r="H10" s="301" t="str">
        <f>IF(A10&gt;0,(VLOOKUP($A10,Inscription!$A$12:$G$211,5,FALSE))," ")</f>
        <v>Pédale Semuroise</v>
      </c>
      <c r="I10" s="302"/>
      <c r="J10" s="303"/>
      <c r="K10" s="299" t="str">
        <f>IF(A10&gt;0,(VLOOKUP($A10,Inscription!$A$12:$G$211,7,FALSE))," ")</f>
        <v>42 21 073 0209</v>
      </c>
      <c r="L10" s="300"/>
      <c r="M10" s="42" t="str">
        <f>IF(A10&gt;0,(VLOOKUP($A10,Inscription!$A$12:$G$211,6,FALSE))," ")</f>
        <v>Pré,F,</v>
      </c>
      <c r="N10" s="10">
        <f>CLASSEMENT!I4</f>
        <v>0</v>
      </c>
      <c r="O10" s="127"/>
      <c r="P10" s="141">
        <f>CLASSEMENT!C4</f>
        <v>71</v>
      </c>
      <c r="Q10" s="127"/>
    </row>
    <row r="11" spans="1:17" ht="15" customHeight="1">
      <c r="A11" s="15">
        <f>CLASSEMENT!C5</f>
        <v>75</v>
      </c>
      <c r="B11" s="140">
        <f>CLASSEMENT!$B5</f>
        <v>2</v>
      </c>
      <c r="C11" s="37" t="str">
        <f>IF(A11&gt;0,CONCATENATE((VLOOKUP($A11,Inscription!$A$12:$G$211,3,FALSE)),"   ",(VLOOKUP($A11,Inscription!$A$12:$G$211,4,FALSE)))," ")</f>
        <v>LARCHE   Martin</v>
      </c>
      <c r="D11" s="40"/>
      <c r="E11" s="40"/>
      <c r="F11" s="40"/>
      <c r="G11" s="40"/>
      <c r="H11" s="301" t="str">
        <f>IF(A11&gt;0,(VLOOKUP($A11,Inscription!$A$12:$G$211,5,FALSE))," ")</f>
        <v>PAC</v>
      </c>
      <c r="I11" s="302"/>
      <c r="J11" s="303"/>
      <c r="K11" s="299" t="str">
        <f>IF(A11&gt;0,(VLOOKUP($A11,Inscription!$A$12:$G$211,7,FALSE))," ")</f>
        <v>CJ</v>
      </c>
      <c r="L11" s="300"/>
      <c r="M11" s="42" t="str">
        <f>IF(A11&gt;0,(VLOOKUP($A11,Inscription!$A$12:$G$211,6,FALSE))," ")</f>
        <v>Pré</v>
      </c>
      <c r="N11" s="122">
        <f>IF(CLASSEMENT!I5=CLASSEMENT!I4,0,CLASSEMENT!I5-CLASSEMENT!$I$4)</f>
        <v>0</v>
      </c>
      <c r="O11" s="127"/>
      <c r="P11" s="141">
        <f>CLASSEMENT!C5</f>
        <v>75</v>
      </c>
      <c r="Q11" s="127"/>
    </row>
    <row r="12" spans="1:17" ht="15" customHeight="1">
      <c r="A12" s="15">
        <f>CLASSEMENT!C6</f>
        <v>72</v>
      </c>
      <c r="B12" s="140">
        <f>CLASSEMENT!$B6</f>
        <v>3</v>
      </c>
      <c r="C12" s="37" t="str">
        <f>IF(A12&gt;0,CONCATENATE((VLOOKUP($A12,Inscription!$A$12:$G$211,3,FALSE)),"   ",(VLOOKUP($A12,Inscription!$A$12:$G$211,4,FALSE)))," ")</f>
        <v>JEULIN   Laurine</v>
      </c>
      <c r="D12" s="40"/>
      <c r="E12" s="40"/>
      <c r="F12" s="40"/>
      <c r="G12" s="40"/>
      <c r="H12" s="301" t="str">
        <f>IF(A12&gt;0,(VLOOKUP($A12,Inscription!$A$12:$G$211,5,FALSE))," ")</f>
        <v>VC du Senonais</v>
      </c>
      <c r="I12" s="302"/>
      <c r="J12" s="303"/>
      <c r="K12" s="299" t="str">
        <f>IF(A12&gt;0,(VLOOKUP($A12,Inscription!$A$12:$G$211,7,FALSE))," ")</f>
        <v>42 89105 0370</v>
      </c>
      <c r="L12" s="300"/>
      <c r="M12" s="42" t="str">
        <f>IF(A12&gt;0,(VLOOKUP($A12,Inscription!$A$12:$G$211,6,FALSE))," ")</f>
        <v>Pré.F.</v>
      </c>
      <c r="N12" s="122">
        <f>IF(CLASSEMENT!I6=CLASSEMENT!I5,0,CLASSEMENT!I6-CLASSEMENT!$I$4)</f>
        <v>0</v>
      </c>
      <c r="O12" s="127"/>
      <c r="P12" s="141">
        <f>CLASSEMENT!C6</f>
        <v>72</v>
      </c>
      <c r="Q12" s="127"/>
    </row>
    <row r="13" spans="1:17" ht="15" customHeight="1">
      <c r="A13" s="15">
        <f>CLASSEMENT!C7</f>
        <v>73</v>
      </c>
      <c r="B13" s="140">
        <f>CLASSEMENT!$B7</f>
        <v>4</v>
      </c>
      <c r="C13" s="37" t="str">
        <f>IF(A13&gt;0,CONCATENATE((VLOOKUP($A13,Inscription!$A$12:$G$211,3,FALSE)),"   ",(VLOOKUP($A13,Inscription!$A$12:$G$211,4,FALSE)))," ")</f>
        <v>GEORGES   Americh</v>
      </c>
      <c r="D13" s="40"/>
      <c r="E13" s="40"/>
      <c r="F13" s="40"/>
      <c r="G13" s="40"/>
      <c r="H13" s="301" t="str">
        <f>IF(A13&gt;0,(VLOOKUP($A13,Inscription!$A$12:$G$211,5,FALSE))," ")</f>
        <v>PAC</v>
      </c>
      <c r="I13" s="302"/>
      <c r="J13" s="303"/>
      <c r="K13" s="299" t="str">
        <f>IF(A13&gt;0,(VLOOKUP($A13,Inscription!$A$12:$G$211,7,FALSE))," ")</f>
        <v>CJ</v>
      </c>
      <c r="L13" s="300"/>
      <c r="M13" s="42" t="str">
        <f>IF(A13&gt;0,(VLOOKUP($A13,Inscription!$A$12:$G$211,6,FALSE))," ")</f>
        <v>Pré</v>
      </c>
      <c r="N13" s="122">
        <f>IF(CLASSEMENT!I7=CLASSEMENT!I6,0,CLASSEMENT!I7-CLASSEMENT!$I$4)</f>
        <v>0</v>
      </c>
      <c r="O13" s="127"/>
      <c r="P13" s="141">
        <f>CLASSEMENT!C7</f>
        <v>73</v>
      </c>
      <c r="Q13" s="127"/>
    </row>
    <row r="14" spans="1:17" ht="15" customHeight="1">
      <c r="A14" s="15">
        <f>CLASSEMENT!C8</f>
        <v>74</v>
      </c>
      <c r="B14" s="140">
        <f>CLASSEMENT!$B8</f>
        <v>5</v>
      </c>
      <c r="C14" s="37" t="str">
        <f>IF(A14&gt;0,CONCATENATE((VLOOKUP($A14,Inscription!$A$12:$G$211,3,FALSE)),"   ",(VLOOKUP($A14,Inscription!$A$12:$G$211,4,FALSE)))," ")</f>
        <v>SAUTREAU   Côme</v>
      </c>
      <c r="D14" s="40"/>
      <c r="E14" s="40"/>
      <c r="F14" s="40"/>
      <c r="G14" s="40"/>
      <c r="H14" s="301" t="str">
        <f>IF(A14&gt;0,(VLOOKUP($A14,Inscription!$A$12:$G$211,5,FALSE))," ")</f>
        <v>VC AUXERROIS</v>
      </c>
      <c r="I14" s="302"/>
      <c r="J14" s="303"/>
      <c r="K14" s="299" t="str">
        <f>IF(A14&gt;0,(VLOOKUP($A14,Inscription!$A$12:$G$211,7,FALSE))," ")</f>
        <v>42890450315</v>
      </c>
      <c r="L14" s="300"/>
      <c r="M14" s="42" t="str">
        <f>IF(A14&gt;0,(VLOOKUP($A14,Inscription!$A$12:$G$211,6,FALSE))," ")</f>
        <v>Pré</v>
      </c>
      <c r="N14" s="122">
        <f>IF(CLASSEMENT!I8=CLASSEMENT!I7,0,CLASSEMENT!I8-CLASSEMENT!$I$4)</f>
        <v>0</v>
      </c>
      <c r="O14" s="127"/>
      <c r="P14" s="141">
        <f>CLASSEMENT!C8</f>
        <v>74</v>
      </c>
      <c r="Q14" s="127"/>
    </row>
    <row r="15" spans="1:17" ht="15" customHeight="1">
      <c r="A15" s="15">
        <f>CLASSEMENT!C9</f>
        <v>0</v>
      </c>
      <c r="B15" s="140">
        <f>CLASSEMENT!$B9</f>
        <v>0</v>
      </c>
      <c r="C15" s="37" t="str">
        <f>IF(A15&gt;0,CONCATENATE((VLOOKUP($A15,Inscription!$A$12:$G$211,3,FALSE)),"   ",(VLOOKUP($A15,Inscription!$A$12:$G$211,4,FALSE)))," ")</f>
        <v> </v>
      </c>
      <c r="D15" s="40"/>
      <c r="E15" s="40"/>
      <c r="F15" s="40"/>
      <c r="G15" s="40"/>
      <c r="H15" s="301" t="str">
        <f>IF(A15&gt;0,(VLOOKUP($A15,Inscription!$A$12:$G$211,5,FALSE))," ")</f>
        <v> </v>
      </c>
      <c r="I15" s="302"/>
      <c r="J15" s="303"/>
      <c r="K15" s="299" t="str">
        <f>IF(A15&gt;0,(VLOOKUP($A15,Inscription!$A$12:$G$211,7,FALSE))," ")</f>
        <v> </v>
      </c>
      <c r="L15" s="300"/>
      <c r="M15" s="42" t="str">
        <f>IF(A15&gt;0,(VLOOKUP($A15,Inscription!$A$12:$G$211,6,FALSE))," ")</f>
        <v> </v>
      </c>
      <c r="N15" s="122">
        <f>IF(CLASSEMENT!I9=CLASSEMENT!I8,0,CLASSEMENT!I9-CLASSEMENT!$I$4)</f>
        <v>0</v>
      </c>
      <c r="O15" s="127"/>
      <c r="P15" s="141">
        <f>CLASSEMENT!C9</f>
        <v>0</v>
      </c>
      <c r="Q15" s="127"/>
    </row>
    <row r="16" spans="1:17" ht="15" customHeight="1">
      <c r="A16" s="15">
        <f>CLASSEMENT!C10</f>
        <v>61</v>
      </c>
      <c r="B16" s="140">
        <f>CLASSEMENT!$B10</f>
        <v>1</v>
      </c>
      <c r="C16" s="37" t="str">
        <f>IF(A16&gt;0,CONCATENATE((VLOOKUP($A16,Inscription!$A$12:$G$211,3,FALSE)),"   ",(VLOOKUP($A16,Inscription!$A$12:$G$211,4,FALSE)))," ")</f>
        <v>   </v>
      </c>
      <c r="D16" s="40"/>
      <c r="E16" s="40"/>
      <c r="F16" s="40"/>
      <c r="G16" s="40"/>
      <c r="H16" s="301">
        <f>IF(A16&gt;0,(VLOOKUP($A16,Inscription!$A$12:$G$211,5,FALSE))," ")</f>
        <v>0</v>
      </c>
      <c r="I16" s="302"/>
      <c r="J16" s="303"/>
      <c r="K16" s="299">
        <f>IF(A16&gt;0,(VLOOKUP($A16,Inscription!$A$12:$G$211,7,FALSE))," ")</f>
        <v>0</v>
      </c>
      <c r="L16" s="300"/>
      <c r="M16" s="42">
        <f>IF(A16&gt;0,(VLOOKUP($A16,Inscription!$A$12:$G$211,6,FALSE))," ")</f>
        <v>0</v>
      </c>
      <c r="N16" s="122">
        <f>IF(CLASSEMENT!I10=CLASSEMENT!I9,0,CLASSEMENT!I10-CLASSEMENT!$I$4)</f>
        <v>0</v>
      </c>
      <c r="O16" s="127"/>
      <c r="P16" s="141">
        <f>CLASSEMENT!C10</f>
        <v>61</v>
      </c>
      <c r="Q16" s="127"/>
    </row>
    <row r="17" spans="1:17" ht="15" customHeight="1">
      <c r="A17" s="15">
        <f>CLASSEMENT!C11</f>
        <v>63</v>
      </c>
      <c r="B17" s="140">
        <f>CLASSEMENT!$B11</f>
        <v>2</v>
      </c>
      <c r="C17" s="37" t="str">
        <f>IF(A17&gt;0,CONCATENATE((VLOOKUP($A17,Inscription!$A$12:$G$211,3,FALSE)),"   ",(VLOOKUP($A17,Inscription!$A$12:$G$211,4,FALSE)))," ")</f>
        <v>ROBINET   Antoine</v>
      </c>
      <c r="D17" s="40"/>
      <c r="E17" s="40"/>
      <c r="F17" s="40"/>
      <c r="G17" s="40"/>
      <c r="H17" s="301" t="str">
        <f>IF(A17&gt;0,(VLOOKUP($A17,Inscription!$A$12:$G$211,5,FALSE))," ")</f>
        <v>VC D'Auxerre</v>
      </c>
      <c r="I17" s="302"/>
      <c r="J17" s="303"/>
      <c r="K17" s="299" t="str">
        <f>IF(A17&gt;0,(VLOOKUP($A17,Inscription!$A$12:$G$211,7,FALSE))," ")</f>
        <v>42 89 045 0262</v>
      </c>
      <c r="L17" s="300"/>
      <c r="M17" s="42" t="str">
        <f>IF(A17&gt;0,(VLOOKUP($A17,Inscription!$A$12:$G$211,6,FALSE))," ")</f>
        <v>Pou.</v>
      </c>
      <c r="N17" s="122">
        <f>IF(CLASSEMENT!I11=CLASSEMENT!I10,0,CLASSEMENT!I11-CLASSEMENT!$I$4)</f>
        <v>0</v>
      </c>
      <c r="O17" s="127"/>
      <c r="P17" s="141">
        <f>CLASSEMENT!C11</f>
        <v>63</v>
      </c>
      <c r="Q17" s="127"/>
    </row>
    <row r="18" spans="1:17" ht="15" customHeight="1">
      <c r="A18" s="15">
        <f>CLASSEMENT!C12</f>
        <v>65</v>
      </c>
      <c r="B18" s="140">
        <f>CLASSEMENT!$B12</f>
        <v>3</v>
      </c>
      <c r="C18" s="37" t="str">
        <f>IF(A18&gt;0,CONCATENATE((VLOOKUP($A18,Inscription!$A$12:$G$211,3,FALSE)),"   ",(VLOOKUP($A18,Inscription!$A$12:$G$211,4,FALSE)))," ")</f>
        <v>LARCHE   Gauthier</v>
      </c>
      <c r="D18" s="40"/>
      <c r="E18" s="40"/>
      <c r="F18" s="40"/>
      <c r="G18" s="40"/>
      <c r="H18" s="301" t="str">
        <f>IF(A18&gt;0,(VLOOKUP($A18,Inscription!$A$12:$G$211,5,FALSE))," ")</f>
        <v>PAC Avallon</v>
      </c>
      <c r="I18" s="302"/>
      <c r="J18" s="303"/>
      <c r="K18" s="299" t="str">
        <f>IF(A18&gt;0,(VLOOKUP($A18,Inscription!$A$12:$G$211,7,FALSE))," ")</f>
        <v>42 89 104 0334</v>
      </c>
      <c r="L18" s="300"/>
      <c r="M18" s="42" t="str">
        <f>IF(A18&gt;0,(VLOOKUP($A18,Inscription!$A$12:$G$211,6,FALSE))," ")</f>
        <v>Pou.</v>
      </c>
      <c r="N18" s="122">
        <f>IF(CLASSEMENT!I12=CLASSEMENT!I11,0,CLASSEMENT!I12-CLASSEMENT!$I$4)</f>
        <v>0</v>
      </c>
      <c r="O18" s="127"/>
      <c r="P18" s="141">
        <f>CLASSEMENT!C12</f>
        <v>65</v>
      </c>
      <c r="Q18" s="127"/>
    </row>
    <row r="19" spans="1:17" ht="15" customHeight="1">
      <c r="A19" s="15">
        <f>CLASSEMENT!C13</f>
        <v>62</v>
      </c>
      <c r="B19" s="140">
        <f>CLASSEMENT!$B13</f>
        <v>4</v>
      </c>
      <c r="C19" s="37" t="str">
        <f>IF(A19&gt;0,CONCATENATE((VLOOKUP($A19,Inscription!$A$12:$G$211,3,FALSE)),"   ",(VLOOKUP($A19,Inscription!$A$12:$G$211,4,FALSE)))," ")</f>
        <v>GAUDRY   Arthur</v>
      </c>
      <c r="D19" s="40"/>
      <c r="E19" s="40"/>
      <c r="F19" s="40"/>
      <c r="G19" s="40"/>
      <c r="H19" s="301" t="str">
        <f>IF(A19&gt;0,(VLOOKUP($A19,Inscription!$A$12:$G$211,5,FALSE))," ")</f>
        <v>VC D'Auxerre</v>
      </c>
      <c r="I19" s="302"/>
      <c r="J19" s="303"/>
      <c r="K19" s="299" t="str">
        <f>IF(A19&gt;0,(VLOOKUP($A19,Inscription!$A$12:$G$211,7,FALSE))," ")</f>
        <v>42 89 045 0310</v>
      </c>
      <c r="L19" s="300"/>
      <c r="M19" s="42" t="str">
        <f>IF(A19&gt;0,(VLOOKUP($A19,Inscription!$A$12:$G$211,6,FALSE))," ")</f>
        <v>Pou.</v>
      </c>
      <c r="N19" s="122">
        <f>IF(CLASSEMENT!I13=CLASSEMENT!I12,0,CLASSEMENT!I13-CLASSEMENT!$I$4)</f>
        <v>0</v>
      </c>
      <c r="O19" s="127"/>
      <c r="P19" s="141">
        <f>CLASSEMENT!C13</f>
        <v>62</v>
      </c>
      <c r="Q19" s="127"/>
    </row>
    <row r="20" spans="1:17" ht="15" customHeight="1">
      <c r="A20" s="15">
        <f>CLASSEMENT!C14</f>
        <v>66</v>
      </c>
      <c r="B20" s="140">
        <f>CLASSEMENT!$B14</f>
        <v>5</v>
      </c>
      <c r="C20" s="37" t="str">
        <f>IF(A20&gt;0,CONCATENATE((VLOOKUP($A20,Inscription!$A$12:$G$211,3,FALSE)),"   ",(VLOOKUP($A20,Inscription!$A$12:$G$211,4,FALSE)))," ")</f>
        <v>KUBIAK   Théo</v>
      </c>
      <c r="D20" s="40"/>
      <c r="E20" s="40"/>
      <c r="F20" s="40"/>
      <c r="G20" s="40"/>
      <c r="H20" s="301" t="str">
        <f>IF(A20&gt;0,(VLOOKUP($A20,Inscription!$A$12:$G$211,5,FALSE))," ")</f>
        <v>VC d'Auxerre</v>
      </c>
      <c r="I20" s="302"/>
      <c r="J20" s="303"/>
      <c r="K20" s="299" t="str">
        <f>IF(A20&gt;0,(VLOOKUP($A20,Inscription!$A$12:$G$211,7,FALSE))," ")</f>
        <v>42890450252</v>
      </c>
      <c r="L20" s="300"/>
      <c r="M20" s="42" t="str">
        <f>IF(A20&gt;0,(VLOOKUP($A20,Inscription!$A$12:$G$211,6,FALSE))," ")</f>
        <v>Pou.</v>
      </c>
      <c r="N20" s="122">
        <f>IF(CLASSEMENT!I14=CLASSEMENT!I13,0,CLASSEMENT!I14-CLASSEMENT!$I$4)</f>
        <v>0</v>
      </c>
      <c r="O20" s="127"/>
      <c r="P20" s="141">
        <f>CLASSEMENT!C14</f>
        <v>66</v>
      </c>
      <c r="Q20" s="127"/>
    </row>
    <row r="21" spans="1:17" ht="15" customHeight="1">
      <c r="A21" s="15">
        <f>CLASSEMENT!C15</f>
        <v>64</v>
      </c>
      <c r="B21" s="140">
        <f>CLASSEMENT!$B15</f>
        <v>6</v>
      </c>
      <c r="C21" s="37" t="str">
        <f>IF(A21&gt;0,CONCATENATE((VLOOKUP($A21,Inscription!$A$12:$G$211,3,FALSE)),"   ",(VLOOKUP($A21,Inscription!$A$12:$G$211,4,FALSE)))," ")</f>
        <v>GODEFROY   Nathanael</v>
      </c>
      <c r="D21" s="40"/>
      <c r="E21" s="40"/>
      <c r="F21" s="40"/>
      <c r="G21" s="40"/>
      <c r="H21" s="301" t="str">
        <f>IF(A21&gt;0,(VLOOKUP($A21,Inscription!$A$12:$G$211,5,FALSE))," ")</f>
        <v>PAC Avallon</v>
      </c>
      <c r="I21" s="302"/>
      <c r="J21" s="303"/>
      <c r="K21" s="299" t="str">
        <f>IF(A21&gt;0,(VLOOKUP($A21,Inscription!$A$12:$G$211,7,FALSE))," ")</f>
        <v>42 89 104 0325</v>
      </c>
      <c r="L21" s="300"/>
      <c r="M21" s="42" t="str">
        <f>IF(A21&gt;0,(VLOOKUP($A21,Inscription!$A$12:$G$211,6,FALSE))," ")</f>
        <v>Pou.</v>
      </c>
      <c r="N21" s="122">
        <f>IF(CLASSEMENT!I15=CLASSEMENT!I14,0,CLASSEMENT!I15-CLASSEMENT!$I$4)</f>
        <v>0</v>
      </c>
      <c r="O21" s="127"/>
      <c r="P21" s="141">
        <f>CLASSEMENT!C15</f>
        <v>64</v>
      </c>
      <c r="Q21" s="127"/>
    </row>
    <row r="22" spans="1:17" ht="15" customHeight="1">
      <c r="A22" s="15">
        <f>CLASSEMENT!C16</f>
        <v>68</v>
      </c>
      <c r="B22" s="140">
        <f>CLASSEMENT!$B16</f>
        <v>7</v>
      </c>
      <c r="C22" s="37" t="str">
        <f>IF(A22&gt;0,CONCATENATE((VLOOKUP($A22,Inscription!$A$12:$G$211,3,FALSE)),"   ",(VLOOKUP($A22,Inscription!$A$12:$G$211,4,FALSE)))," ")</f>
        <v>HERVE   Valentin</v>
      </c>
      <c r="D22" s="40"/>
      <c r="E22" s="40"/>
      <c r="F22" s="40"/>
      <c r="G22" s="40"/>
      <c r="H22" s="301" t="str">
        <f>IF(A22&gt;0,(VLOOKUP($A22,Inscription!$A$12:$G$211,5,FALSE))," ")</f>
        <v>ASPTT Auxerre</v>
      </c>
      <c r="I22" s="302"/>
      <c r="J22" s="303"/>
      <c r="K22" s="299" t="str">
        <f>IF(A22&gt;0,(VLOOKUP($A22,Inscription!$A$12:$G$211,7,FALSE))," ")</f>
        <v>42890040105</v>
      </c>
      <c r="L22" s="300"/>
      <c r="M22" s="42" t="str">
        <f>IF(A22&gt;0,(VLOOKUP($A22,Inscription!$A$12:$G$211,6,FALSE))," ")</f>
        <v>Pou.</v>
      </c>
      <c r="N22" s="122">
        <f>IF(CLASSEMENT!I16=CLASSEMENT!I15,0,CLASSEMENT!I16-CLASSEMENT!$I$4)</f>
        <v>0</v>
      </c>
      <c r="O22" s="127"/>
      <c r="P22" s="141">
        <f>CLASSEMENT!C16</f>
        <v>68</v>
      </c>
      <c r="Q22" s="127"/>
    </row>
    <row r="23" spans="1:17" ht="15" customHeight="1">
      <c r="A23" s="15">
        <f>CLASSEMENT!C17</f>
        <v>67</v>
      </c>
      <c r="B23" s="140">
        <f>CLASSEMENT!$B17</f>
        <v>8</v>
      </c>
      <c r="C23" s="37" t="str">
        <f>IF(A23&gt;0,CONCATENATE((VLOOKUP($A23,Inscription!$A$12:$G$211,3,FALSE)),"   ",(VLOOKUP($A23,Inscription!$A$12:$G$211,4,FALSE)))," ")</f>
        <v>COLAS    Thyméo</v>
      </c>
      <c r="D23" s="40"/>
      <c r="E23" s="40"/>
      <c r="F23" s="40"/>
      <c r="G23" s="40"/>
      <c r="H23" s="301" t="str">
        <f>IF(A23&gt;0,(VLOOKUP($A23,Inscription!$A$12:$G$211,5,FALSE))," ")</f>
        <v>VC d'Auxerre</v>
      </c>
      <c r="I23" s="302"/>
      <c r="J23" s="303"/>
      <c r="K23" s="299" t="str">
        <f>IF(A23&gt;0,(VLOOKUP($A23,Inscription!$A$12:$G$211,7,FALSE))," ")</f>
        <v>42890450286</v>
      </c>
      <c r="L23" s="300"/>
      <c r="M23" s="42" t="str">
        <f>IF(A23&gt;0,(VLOOKUP($A23,Inscription!$A$12:$G$211,6,FALSE))," ")</f>
        <v>Pou.</v>
      </c>
      <c r="N23" s="122">
        <f>IF(CLASSEMENT!I17=CLASSEMENT!I16,0,CLASSEMENT!I17-CLASSEMENT!$I$4)</f>
        <v>0</v>
      </c>
      <c r="O23" s="127"/>
      <c r="P23" s="141">
        <f>CLASSEMENT!C17</f>
        <v>67</v>
      </c>
      <c r="Q23" s="127"/>
    </row>
    <row r="24" spans="1:17" ht="15" customHeight="1">
      <c r="A24" s="15">
        <f>CLASSEMENT!C24</f>
        <v>54</v>
      </c>
      <c r="B24" s="140">
        <f>CLASSEMENT!$B24</f>
        <v>6</v>
      </c>
      <c r="C24" s="37" t="str">
        <f>IF(A24&gt;0,CONCATENATE((VLOOKUP($A24,Inscription!$A$12:$G$211,3,FALSE)),"   ",(VLOOKUP($A24,Inscription!$A$12:$G$211,4,FALSE)))," ")</f>
        <v>BONVALOT   Gauthier</v>
      </c>
      <c r="D24" s="40"/>
      <c r="E24" s="40"/>
      <c r="F24" s="40"/>
      <c r="G24" s="40"/>
      <c r="H24" s="301" t="str">
        <f>IF(A24&gt;0,(VLOOKUP($A24,Inscription!$A$12:$G$211,5,FALSE))," ")</f>
        <v>V C d'Auxerre</v>
      </c>
      <c r="I24" s="302"/>
      <c r="J24" s="303"/>
      <c r="K24" s="299" t="str">
        <f>IF(A24&gt;0,(VLOOKUP($A24,Inscription!$A$12:$G$211,7,FALSE))," ")</f>
        <v>42 89 045 0263</v>
      </c>
      <c r="L24" s="300"/>
      <c r="M24" s="42" t="str">
        <f>IF(A24&gt;0,(VLOOKUP($A24,Inscription!$A$12:$G$211,6,FALSE))," ")</f>
        <v>Pup.</v>
      </c>
      <c r="N24" s="122">
        <f>IF(CLASSEMENT!I24=CLASSEMENT!I17,0,CLASSEMENT!I24-CLASSEMENT!$I$4)</f>
        <v>0</v>
      </c>
      <c r="O24" s="127"/>
      <c r="P24" s="141">
        <f>CLASSEMENT!C24</f>
        <v>54</v>
      </c>
      <c r="Q24" s="127"/>
    </row>
    <row r="25" spans="1:17" ht="15" customHeight="1">
      <c r="A25" s="15">
        <f>CLASSEMENT!C25</f>
        <v>0</v>
      </c>
      <c r="B25" s="140">
        <f>CLASSEMENT!$B25</f>
        <v>0</v>
      </c>
      <c r="C25" s="37" t="str">
        <f>IF(A25&gt;0,CONCATENATE((VLOOKUP($A25,Inscription!$A$12:$G$211,3,FALSE)),"   ",(VLOOKUP($A25,Inscription!$A$12:$G$211,4,FALSE)))," ")</f>
        <v> </v>
      </c>
      <c r="D25" s="40"/>
      <c r="E25" s="40"/>
      <c r="F25" s="40"/>
      <c r="G25" s="40"/>
      <c r="H25" s="301" t="str">
        <f>IF(A25&gt;0,(VLOOKUP($A25,Inscription!$A$12:$G$211,5,FALSE))," ")</f>
        <v> </v>
      </c>
      <c r="I25" s="302"/>
      <c r="J25" s="303"/>
      <c r="K25" s="299" t="str">
        <f>IF(A25&gt;0,(VLOOKUP($A25,Inscription!$A$12:$G$211,7,FALSE))," ")</f>
        <v> </v>
      </c>
      <c r="L25" s="300"/>
      <c r="M25" s="42" t="str">
        <f>IF(A25&gt;0,(VLOOKUP($A25,Inscription!$A$12:$G$211,6,FALSE))," ")</f>
        <v> </v>
      </c>
      <c r="N25" s="122">
        <f>IF(CLASSEMENT!I25=CLASSEMENT!I24,0,CLASSEMENT!I25-CLASSEMENT!$I$4)</f>
        <v>0</v>
      </c>
      <c r="O25" s="127"/>
      <c r="P25" s="141">
        <f>CLASSEMENT!C25</f>
        <v>0</v>
      </c>
      <c r="Q25" s="127"/>
    </row>
    <row r="26" spans="1:17" ht="15" customHeight="1">
      <c r="A26" s="15">
        <f>CLASSEMENT!C26</f>
        <v>35</v>
      </c>
      <c r="B26" s="140">
        <f>CLASSEMENT!$B26</f>
        <v>1</v>
      </c>
      <c r="C26" s="37" t="str">
        <f>IF(A26&gt;0,CONCATENATE((VLOOKUP($A26,Inscription!$A$12:$G$211,3,FALSE)),"   ",(VLOOKUP($A26,Inscription!$A$12:$G$211,4,FALSE)))," ")</f>
        <v>TRUCHOT   Lancelot</v>
      </c>
      <c r="D26" s="40"/>
      <c r="E26" s="40"/>
      <c r="F26" s="40"/>
      <c r="G26" s="40"/>
      <c r="H26" s="301" t="str">
        <f>IF(A26&gt;0,(VLOOKUP($A26,Inscription!$A$12:$G$211,5,FALSE))," ")</f>
        <v>VC d'Auxerre</v>
      </c>
      <c r="I26" s="302"/>
      <c r="J26" s="303"/>
      <c r="K26" s="299" t="str">
        <f>IF(A26&gt;0,(VLOOKUP($A26,Inscription!$A$12:$G$211,7,FALSE))," ")</f>
        <v>42 89 045 …</v>
      </c>
      <c r="L26" s="300"/>
      <c r="M26" s="42" t="str">
        <f>IF(A26&gt;0,(VLOOKUP($A26,Inscription!$A$12:$G$211,6,FALSE))," ")</f>
        <v>Benj.</v>
      </c>
      <c r="N26" s="122">
        <f>IF(CLASSEMENT!I26=CLASSEMENT!I25,0,CLASSEMENT!I26-CLASSEMENT!$I$4)</f>
        <v>0</v>
      </c>
      <c r="O26" s="127"/>
      <c r="P26" s="141">
        <f>CLASSEMENT!C26</f>
        <v>35</v>
      </c>
      <c r="Q26" s="127"/>
    </row>
    <row r="27" spans="1:17" ht="15" customHeight="1">
      <c r="A27" s="15">
        <f>CLASSEMENT!C27</f>
        <v>22</v>
      </c>
      <c r="B27" s="140">
        <f>CLASSEMENT!$B27</f>
        <v>2</v>
      </c>
      <c r="C27" s="37" t="str">
        <f>IF(A27&gt;0,CONCATENATE((VLOOKUP($A27,Inscription!$A$12:$G$211,3,FALSE)),"   ",(VLOOKUP($A27,Inscription!$A$12:$G$211,4,FALSE)))," ")</f>
        <v>DE VECCHI   Axel</v>
      </c>
      <c r="D27" s="40"/>
      <c r="E27" s="40"/>
      <c r="F27" s="40"/>
      <c r="G27" s="40"/>
      <c r="H27" s="301" t="str">
        <f>IF(A27&gt;0,(VLOOKUP($A27,Inscription!$A$12:$G$211,5,FALSE))," ")</f>
        <v>Pédale Semuroise</v>
      </c>
      <c r="I27" s="302"/>
      <c r="J27" s="303"/>
      <c r="K27" s="299" t="str">
        <f>IF(A27&gt;0,(VLOOKUP($A27,Inscription!$A$12:$G$211,7,FALSE))," ")</f>
        <v>42 21 073 0024</v>
      </c>
      <c r="L27" s="300"/>
      <c r="M27" s="42" t="str">
        <f>IF(A27&gt;0,(VLOOKUP($A27,Inscription!$A$12:$G$211,6,FALSE))," ")</f>
        <v>Benj.</v>
      </c>
      <c r="N27" s="122">
        <f>IF(CLASSEMENT!I27=CLASSEMENT!I26,0,CLASSEMENT!I27-CLASSEMENT!$I$4)</f>
        <v>0</v>
      </c>
      <c r="O27" s="127"/>
      <c r="P27" s="141">
        <f>CLASSEMENT!C27</f>
        <v>22</v>
      </c>
      <c r="Q27" s="127"/>
    </row>
    <row r="28" spans="1:17" ht="15" customHeight="1">
      <c r="A28" s="15">
        <f>CLASSEMENT!C28</f>
        <v>37</v>
      </c>
      <c r="B28" s="140">
        <f>CLASSEMENT!$B28</f>
        <v>3</v>
      </c>
      <c r="C28" s="37" t="str">
        <f>IF(A28&gt;0,CONCATENATE((VLOOKUP($A28,Inscription!$A$12:$G$211,3,FALSE)),"   ",(VLOOKUP($A28,Inscription!$A$12:$G$211,4,FALSE)))," ")</f>
        <v>RAFFESTIN   Lucas</v>
      </c>
      <c r="D28" s="40"/>
      <c r="E28" s="40"/>
      <c r="F28" s="40"/>
      <c r="G28" s="40"/>
      <c r="H28" s="301" t="str">
        <f>IF(A28&gt;0,(VLOOKUP($A28,Inscription!$A$12:$G$211,5,FALSE))," ")</f>
        <v>Evasion VTT AUXERROIS</v>
      </c>
      <c r="I28" s="302"/>
      <c r="J28" s="303"/>
      <c r="K28" s="299" t="str">
        <f>IF(A28&gt;0,(VLOOKUP($A28,Inscription!$A$12:$G$211,7,FALSE))," ")</f>
        <v>42891020109</v>
      </c>
      <c r="L28" s="300"/>
      <c r="M28" s="42" t="str">
        <f>IF(A28&gt;0,(VLOOKUP($A28,Inscription!$A$12:$G$211,6,FALSE))," ")</f>
        <v>Benj.</v>
      </c>
      <c r="N28" s="122">
        <f>IF(CLASSEMENT!I28=CLASSEMENT!I27,0,CLASSEMENT!I28-CLASSEMENT!$I$4)</f>
        <v>0</v>
      </c>
      <c r="O28" s="127"/>
      <c r="P28" s="141">
        <f>CLASSEMENT!C28</f>
        <v>37</v>
      </c>
      <c r="Q28" s="127"/>
    </row>
    <row r="29" spans="1:17" ht="15" customHeight="1">
      <c r="A29" s="15">
        <f>CLASSEMENT!C29</f>
        <v>40</v>
      </c>
      <c r="B29" s="140">
        <f>CLASSEMENT!$B29</f>
        <v>4</v>
      </c>
      <c r="C29" s="37" t="str">
        <f>IF(A29&gt;0,CONCATENATE((VLOOKUP($A29,Inscription!$A$12:$G$211,3,FALSE)),"   ",(VLOOKUP($A29,Inscription!$A$12:$G$211,4,FALSE)))," ")</f>
        <v>HENRION   Tom</v>
      </c>
      <c r="D29" s="40"/>
      <c r="E29" s="40"/>
      <c r="F29" s="40"/>
      <c r="G29" s="40"/>
      <c r="H29" s="301" t="str">
        <f>IF(A29&gt;0,(VLOOKUP($A29,Inscription!$A$12:$G$211,5,FALSE))," ")</f>
        <v>VC d'Auxerre</v>
      </c>
      <c r="I29" s="302"/>
      <c r="J29" s="303"/>
      <c r="K29" s="299" t="str">
        <f>IF(A29&gt;0,(VLOOKUP($A29,Inscription!$A$12:$G$211,7,FALSE))," ")</f>
        <v>CJ</v>
      </c>
      <c r="L29" s="300"/>
      <c r="M29" s="42" t="str">
        <f>IF(A29&gt;0,(VLOOKUP($A29,Inscription!$A$12:$G$211,6,FALSE))," ")</f>
        <v>Benj.</v>
      </c>
      <c r="N29" s="122">
        <f>IF(CLASSEMENT!I29=CLASSEMENT!I28,0,CLASSEMENT!I29-CLASSEMENT!$I$4)</f>
        <v>0</v>
      </c>
      <c r="O29" s="127"/>
      <c r="P29" s="141">
        <f>CLASSEMENT!C29</f>
        <v>40</v>
      </c>
      <c r="Q29" s="127"/>
    </row>
    <row r="30" spans="1:17" ht="15" customHeight="1">
      <c r="A30" s="15">
        <f>CLASSEMENT!C30</f>
        <v>41</v>
      </c>
      <c r="B30" s="140">
        <f>CLASSEMENT!$B30</f>
        <v>5</v>
      </c>
      <c r="C30" s="37" t="str">
        <f>IF(A30&gt;0,CONCATENATE((VLOOKUP($A30,Inscription!$A$12:$G$211,3,FALSE)),"   ",(VLOOKUP($A30,Inscription!$A$12:$G$211,4,FALSE)))," ")</f>
        <v>RUBY   Valentin</v>
      </c>
      <c r="D30" s="40"/>
      <c r="E30" s="40"/>
      <c r="F30" s="40"/>
      <c r="G30" s="40"/>
      <c r="H30" s="301" t="str">
        <f>IF(A30&gt;0,(VLOOKUP($A30,Inscription!$A$12:$G$211,5,FALSE))," ")</f>
        <v>ASPTT Troyes</v>
      </c>
      <c r="I30" s="302"/>
      <c r="J30" s="303"/>
      <c r="K30" s="299" t="str">
        <f>IF(A30&gt;0,(VLOOKUP($A30,Inscription!$A$12:$G$211,7,FALSE))," ")</f>
        <v>46 10 009 0111</v>
      </c>
      <c r="L30" s="300"/>
      <c r="M30" s="42" t="str">
        <f>IF(A30&gt;0,(VLOOKUP($A30,Inscription!$A$12:$G$211,6,FALSE))," ")</f>
        <v>Benj.</v>
      </c>
      <c r="N30" s="122">
        <f>IF(CLASSEMENT!I30=CLASSEMENT!I29,0,CLASSEMENT!I30-CLASSEMENT!$I$4)</f>
        <v>0</v>
      </c>
      <c r="O30" s="127"/>
      <c r="P30" s="141">
        <f>CLASSEMENT!C30</f>
        <v>41</v>
      </c>
      <c r="Q30" s="127"/>
    </row>
    <row r="31" spans="1:17" ht="15" customHeight="1">
      <c r="A31" s="15">
        <f>CLASSEMENT!C31</f>
        <v>32</v>
      </c>
      <c r="B31" s="140">
        <f>CLASSEMENT!$B31</f>
        <v>6</v>
      </c>
      <c r="C31" s="37" t="str">
        <f>IF(A31&gt;0,CONCATENATE((VLOOKUP($A31,Inscription!$A$12:$G$211,3,FALSE)),"   ",(VLOOKUP($A31,Inscription!$A$12:$G$211,4,FALSE)))," ")</f>
        <v>DESNE   Cyril</v>
      </c>
      <c r="D31" s="40"/>
      <c r="E31" s="40"/>
      <c r="F31" s="40"/>
      <c r="G31" s="40"/>
      <c r="H31" s="301" t="str">
        <f>IF(A31&gt;0,(VLOOKUP($A31,Inscription!$A$12:$G$211,5,FALSE))," ")</f>
        <v>PAC Avallon</v>
      </c>
      <c r="I31" s="302"/>
      <c r="J31" s="303"/>
      <c r="K31" s="299" t="str">
        <f>IF(A31&gt;0,(VLOOKUP($A31,Inscription!$A$12:$G$211,7,FALSE))," ")</f>
        <v>42 89 104 0344</v>
      </c>
      <c r="L31" s="300"/>
      <c r="M31" s="42" t="str">
        <f>IF(A31&gt;0,(VLOOKUP($A31,Inscription!$A$12:$G$211,6,FALSE))," ")</f>
        <v>Benj.</v>
      </c>
      <c r="N31" s="122">
        <f>IF(CLASSEMENT!I31=CLASSEMENT!I30,0,CLASSEMENT!I31-CLASSEMENT!$I$4)</f>
        <v>0</v>
      </c>
      <c r="O31" s="127"/>
      <c r="P31" s="141">
        <f>CLASSEMENT!C31</f>
        <v>32</v>
      </c>
      <c r="Q31" s="127"/>
    </row>
    <row r="32" spans="1:17" ht="15" customHeight="1">
      <c r="A32" s="15">
        <f>CLASSEMENT!C32</f>
        <v>31</v>
      </c>
      <c r="B32" s="140">
        <f>CLASSEMENT!$B32</f>
        <v>7</v>
      </c>
      <c r="C32" s="37" t="str">
        <f>IF(A32&gt;0,CONCATENATE((VLOOKUP($A32,Inscription!$A$12:$G$211,3,FALSE)),"   ",(VLOOKUP($A32,Inscription!$A$12:$G$211,4,FALSE)))," ")</f>
        <v>BLANCHARD   Yanis</v>
      </c>
      <c r="D32" s="40"/>
      <c r="E32" s="40"/>
      <c r="F32" s="40"/>
      <c r="G32" s="40"/>
      <c r="H32" s="301" t="str">
        <f>IF(A32&gt;0,(VLOOKUP($A32,Inscription!$A$12:$G$211,5,FALSE))," ")</f>
        <v>PAC Avallon</v>
      </c>
      <c r="I32" s="302"/>
      <c r="J32" s="303"/>
      <c r="K32" s="299" t="str">
        <f>IF(A32&gt;0,(VLOOKUP($A32,Inscription!$A$12:$G$211,7,FALSE))," ")</f>
        <v>42 89 104 0308</v>
      </c>
      <c r="L32" s="300"/>
      <c r="M32" s="42" t="str">
        <f>IF(A32&gt;0,(VLOOKUP($A32,Inscription!$A$12:$G$211,6,FALSE))," ")</f>
        <v>Benj.</v>
      </c>
      <c r="N32" s="122">
        <f>IF(CLASSEMENT!I32=CLASSEMENT!I31,0,CLASSEMENT!I32-CLASSEMENT!$I$4)</f>
        <v>0</v>
      </c>
      <c r="O32" s="127"/>
      <c r="P32" s="141">
        <f>CLASSEMENT!C32</f>
        <v>31</v>
      </c>
      <c r="Q32" s="127"/>
    </row>
    <row r="33" spans="1:17" ht="15" customHeight="1">
      <c r="A33" s="15">
        <f>CLASSEMENT!C33</f>
        <v>33</v>
      </c>
      <c r="B33" s="140">
        <f>CLASSEMENT!$B33</f>
        <v>8</v>
      </c>
      <c r="C33" s="37" t="str">
        <f>IF(A33&gt;0,CONCATENATE((VLOOKUP($A33,Inscription!$A$12:$G$211,3,FALSE)),"   ",(VLOOKUP($A33,Inscription!$A$12:$G$211,4,FALSE)))," ")</f>
        <v>GAUDOUIN   Alexis</v>
      </c>
      <c r="D33" s="40"/>
      <c r="E33" s="40"/>
      <c r="F33" s="40"/>
      <c r="G33" s="40"/>
      <c r="H33" s="301" t="str">
        <f>IF(A33&gt;0,(VLOOKUP($A33,Inscription!$A$12:$G$211,5,FALSE))," ")</f>
        <v>PAC Avallon</v>
      </c>
      <c r="I33" s="302"/>
      <c r="J33" s="303"/>
      <c r="K33" s="299" t="str">
        <f>IF(A33&gt;0,(VLOOKUP($A33,Inscription!$A$12:$G$211,7,FALSE))," ")</f>
        <v>42 89 104 0310</v>
      </c>
      <c r="L33" s="300"/>
      <c r="M33" s="42" t="str">
        <f>IF(A33&gt;0,(VLOOKUP($A33,Inscription!$A$12:$G$211,6,FALSE))," ")</f>
        <v>Benj.</v>
      </c>
      <c r="N33" s="122">
        <f>IF(CLASSEMENT!I33=CLASSEMENT!I32,0,CLASSEMENT!I33-CLASSEMENT!$I$4)</f>
        <v>0</v>
      </c>
      <c r="O33" s="127"/>
      <c r="P33" s="141">
        <f>CLASSEMENT!C33</f>
        <v>33</v>
      </c>
      <c r="Q33" s="127"/>
    </row>
    <row r="34" spans="1:17" ht="15" customHeight="1">
      <c r="A34" s="15">
        <f>CLASSEMENT!C34</f>
        <v>38</v>
      </c>
      <c r="B34" s="140">
        <f>CLASSEMENT!$B34</f>
        <v>9</v>
      </c>
      <c r="C34" s="37" t="str">
        <f>IF(A34&gt;0,CONCATENATE((VLOOKUP($A34,Inscription!$A$12:$G$211,3,FALSE)),"   ",(VLOOKUP($A34,Inscription!$A$12:$G$211,4,FALSE)))," ")</f>
        <v>DEVOVE   Thomas</v>
      </c>
      <c r="D34" s="40"/>
      <c r="E34" s="40"/>
      <c r="F34" s="40"/>
      <c r="G34" s="40"/>
      <c r="H34" s="301" t="str">
        <f>IF(A34&gt;0,(VLOOKUP($A34,Inscription!$A$12:$G$211,5,FALSE))," ")</f>
        <v>Evasion VTT AUXERROIS</v>
      </c>
      <c r="I34" s="302"/>
      <c r="J34" s="303"/>
      <c r="K34" s="299" t="str">
        <f>IF(A34&gt;0,(VLOOKUP($A34,Inscription!$A$12:$G$211,7,FALSE))," ")</f>
        <v>42891020116</v>
      </c>
      <c r="L34" s="300"/>
      <c r="M34" s="42" t="str">
        <f>IF(A34&gt;0,(VLOOKUP($A34,Inscription!$A$12:$G$211,6,FALSE))," ")</f>
        <v>Benj.</v>
      </c>
      <c r="N34" s="122">
        <f>IF(CLASSEMENT!I34=CLASSEMENT!I33,0,CLASSEMENT!I34-CLASSEMENT!$I$4)</f>
        <v>0</v>
      </c>
      <c r="O34" s="127"/>
      <c r="P34" s="141">
        <f>CLASSEMENT!C34</f>
        <v>38</v>
      </c>
      <c r="Q34" s="127"/>
    </row>
    <row r="35" spans="1:17" ht="15" customHeight="1">
      <c r="A35" s="15">
        <f>CLASSEMENT!C35</f>
        <v>39</v>
      </c>
      <c r="B35" s="140">
        <f>CLASSEMENT!$B35</f>
        <v>10</v>
      </c>
      <c r="C35" s="37" t="str">
        <f>IF(A35&gt;0,CONCATENATE((VLOOKUP($A35,Inscription!$A$12:$G$211,3,FALSE)),"   ",(VLOOKUP($A35,Inscription!$A$12:$G$211,4,FALSE)))," ")</f>
        <v>POUILLOT   Marius</v>
      </c>
      <c r="D35" s="40"/>
      <c r="E35" s="40"/>
      <c r="F35" s="40"/>
      <c r="G35" s="40"/>
      <c r="H35" s="301" t="str">
        <f>IF(A35&gt;0,(VLOOKUP($A35,Inscription!$A$12:$G$211,5,FALSE))," ")</f>
        <v>VC d'Auxerre</v>
      </c>
      <c r="I35" s="302"/>
      <c r="J35" s="303"/>
      <c r="K35" s="299" t="str">
        <f>IF(A35&gt;0,(VLOOKUP($A35,Inscription!$A$12:$G$211,7,FALSE))," ")</f>
        <v>CJ</v>
      </c>
      <c r="L35" s="300"/>
      <c r="M35" s="42" t="str">
        <f>IF(A35&gt;0,(VLOOKUP($A35,Inscription!$A$12:$G$211,6,FALSE))," ")</f>
        <v>Benj.</v>
      </c>
      <c r="N35" s="122">
        <f>IF(CLASSEMENT!I35=CLASSEMENT!I34,0,CLASSEMENT!I35-CLASSEMENT!$I$4)</f>
        <v>0</v>
      </c>
      <c r="O35" s="127"/>
      <c r="P35" s="141">
        <f>CLASSEMENT!C35</f>
        <v>39</v>
      </c>
      <c r="Q35" s="127"/>
    </row>
    <row r="36" spans="1:17" ht="15" customHeight="1">
      <c r="A36" s="15">
        <f>CLASSEMENT!C36</f>
        <v>21</v>
      </c>
      <c r="B36" s="140">
        <f>CLASSEMENT!$B36</f>
        <v>11</v>
      </c>
      <c r="C36" s="37" t="str">
        <f>IF(A36&gt;0,CONCATENATE((VLOOKUP($A36,Inscription!$A$12:$G$211,3,FALSE)),"   ",(VLOOKUP($A36,Inscription!$A$12:$G$211,4,FALSE)))," ")</f>
        <v>LAMOUREUX   Nolhan</v>
      </c>
      <c r="D36" s="40"/>
      <c r="E36" s="40"/>
      <c r="F36" s="40"/>
      <c r="G36" s="40"/>
      <c r="H36" s="301" t="str">
        <f>IF(A36&gt;0,(VLOOKUP($A36,Inscription!$A$12:$G$211,5,FALSE))," ")</f>
        <v>VC Chatillon</v>
      </c>
      <c r="I36" s="302"/>
      <c r="J36" s="303"/>
      <c r="K36" s="299" t="str">
        <f>IF(A36&gt;0,(VLOOKUP($A36,Inscription!$A$12:$G$211,7,FALSE))," ")</f>
        <v>42 21 048 0096</v>
      </c>
      <c r="L36" s="300"/>
      <c r="M36" s="42" t="str">
        <f>IF(A36&gt;0,(VLOOKUP($A36,Inscription!$A$12:$G$211,6,FALSE))," ")</f>
        <v>Benj.</v>
      </c>
      <c r="N36" s="122">
        <f>IF(CLASSEMENT!I36=CLASSEMENT!I35,0,CLASSEMENT!I36-CLASSEMENT!$I$4)</f>
        <v>0</v>
      </c>
      <c r="O36" s="127"/>
      <c r="P36" s="141">
        <f>CLASSEMENT!C36</f>
        <v>21</v>
      </c>
      <c r="Q36" s="127"/>
    </row>
    <row r="37" spans="1:17" ht="15" customHeight="1">
      <c r="A37" s="15">
        <f>CLASSEMENT!C37</f>
        <v>24</v>
      </c>
      <c r="B37" s="140">
        <f>CLASSEMENT!$B37</f>
        <v>12</v>
      </c>
      <c r="C37" s="37" t="str">
        <f>IF(A37&gt;0,CONCATENATE((VLOOKUP($A37,Inscription!$A$12:$G$211,3,FALSE)),"   ",(VLOOKUP($A37,Inscription!$A$12:$G$211,4,FALSE)))," ")</f>
        <v>PICARD   Lucas</v>
      </c>
      <c r="D37" s="40"/>
      <c r="E37" s="40"/>
      <c r="F37" s="40"/>
      <c r="G37" s="40"/>
      <c r="H37" s="301" t="str">
        <f>IF(A37&gt;0,(VLOOKUP($A37,Inscription!$A$12:$G$211,5,FALSE))," ")</f>
        <v>VC d'Auxerre</v>
      </c>
      <c r="I37" s="302"/>
      <c r="J37" s="303"/>
      <c r="K37" s="299" t="str">
        <f>IF(A37&gt;0,(VLOOKUP($A37,Inscription!$A$12:$G$211,7,FALSE))," ")</f>
        <v>42 89 045  0077</v>
      </c>
      <c r="L37" s="300"/>
      <c r="M37" s="42" t="str">
        <f>IF(A37&gt;0,(VLOOKUP($A37,Inscription!$A$12:$G$211,6,FALSE))," ")</f>
        <v>Benj.</v>
      </c>
      <c r="N37" s="122">
        <f>IF(CLASSEMENT!I37=CLASSEMENT!I36,0,CLASSEMENT!I37-CLASSEMENT!$I$4)</f>
        <v>0</v>
      </c>
      <c r="O37" s="127"/>
      <c r="P37" s="141">
        <f>CLASSEMENT!C37</f>
        <v>24</v>
      </c>
      <c r="Q37" s="127"/>
    </row>
    <row r="38" spans="1:17" ht="15" customHeight="1">
      <c r="A38" s="15">
        <f>CLASSEMENT!C38</f>
        <v>28</v>
      </c>
      <c r="B38" s="140">
        <f>CLASSEMENT!$B38</f>
        <v>13</v>
      </c>
      <c r="C38" s="37" t="str">
        <f>IF(A38&gt;0,CONCATENATE((VLOOKUP($A38,Inscription!$A$12:$G$211,3,FALSE)),"   ",(VLOOKUP($A38,Inscription!$A$12:$G$211,4,FALSE)))," ")</f>
        <v>THIEBAUT   Jean</v>
      </c>
      <c r="D38" s="40"/>
      <c r="E38" s="40"/>
      <c r="F38" s="40"/>
      <c r="G38" s="40"/>
      <c r="H38" s="301" t="str">
        <f>IF(A38&gt;0,(VLOOKUP($A38,Inscription!$A$12:$G$211,5,FALSE))," ")</f>
        <v>VC d'Auxerre</v>
      </c>
      <c r="I38" s="302"/>
      <c r="J38" s="303"/>
      <c r="K38" s="299" t="str">
        <f>IF(A38&gt;0,(VLOOKUP($A38,Inscription!$A$12:$G$211,7,FALSE))," ")</f>
        <v>42 89 045 0266</v>
      </c>
      <c r="L38" s="300"/>
      <c r="M38" s="42" t="str">
        <f>IF(A38&gt;0,(VLOOKUP($A38,Inscription!$A$12:$G$211,6,FALSE))," ")</f>
        <v>Benj.</v>
      </c>
      <c r="N38" s="122">
        <f>IF(CLASSEMENT!I38=CLASSEMENT!I37,0,CLASSEMENT!I38-CLASSEMENT!$I$4)</f>
        <v>0</v>
      </c>
      <c r="O38" s="127"/>
      <c r="P38" s="141">
        <f>CLASSEMENT!C38</f>
        <v>28</v>
      </c>
      <c r="Q38" s="127"/>
    </row>
    <row r="39" spans="1:17" ht="15" customHeight="1">
      <c r="A39" s="15">
        <f>CLASSEMENT!C39</f>
        <v>25</v>
      </c>
      <c r="B39" s="140">
        <f>CLASSEMENT!$B39</f>
        <v>14</v>
      </c>
      <c r="C39" s="37" t="str">
        <f>IF(A39&gt;0,CONCATENATE((VLOOKUP($A39,Inscription!$A$12:$G$211,3,FALSE)),"   ",(VLOOKUP($A39,Inscription!$A$12:$G$211,4,FALSE)))," ")</f>
        <v>PINSON   Maxence</v>
      </c>
      <c r="D39" s="40"/>
      <c r="E39" s="40"/>
      <c r="F39" s="40"/>
      <c r="G39" s="40"/>
      <c r="H39" s="301" t="str">
        <f>IF(A39&gt;0,(VLOOKUP($A39,Inscription!$A$12:$G$211,5,FALSE))," ")</f>
        <v>VC d'Auxerre</v>
      </c>
      <c r="I39" s="302"/>
      <c r="J39" s="303"/>
      <c r="K39" s="299" t="str">
        <f>IF(A39&gt;0,(VLOOKUP($A39,Inscription!$A$12:$G$211,7,FALSE))," ")</f>
        <v>42 89 045 0306</v>
      </c>
      <c r="L39" s="300"/>
      <c r="M39" s="42" t="str">
        <f>IF(A39&gt;0,(VLOOKUP($A39,Inscription!$A$12:$G$211,6,FALSE))," ")</f>
        <v>Benj.</v>
      </c>
      <c r="N39" s="122">
        <f>IF(CLASSEMENT!I39=CLASSEMENT!I38,0,CLASSEMENT!I39-CLASSEMENT!$I$4)</f>
        <v>0</v>
      </c>
      <c r="O39" s="127"/>
      <c r="P39" s="141">
        <f>CLASSEMENT!C39</f>
        <v>25</v>
      </c>
      <c r="Q39" s="127"/>
    </row>
    <row r="40" spans="1:17" ht="15" customHeight="1">
      <c r="A40" s="323" t="s">
        <v>36</v>
      </c>
      <c r="B40" s="324"/>
      <c r="C40" s="142">
        <f>$P40</f>
        <v>34</v>
      </c>
      <c r="D40" s="142">
        <f>$P41</f>
        <v>26</v>
      </c>
      <c r="E40" s="142">
        <f>P42</f>
        <v>27</v>
      </c>
      <c r="F40" s="142">
        <f>P43</f>
        <v>0</v>
      </c>
      <c r="G40" s="142">
        <f>P44</f>
        <v>10</v>
      </c>
      <c r="H40" s="142">
        <f>P45</f>
        <v>2</v>
      </c>
      <c r="I40" s="142">
        <f>P46</f>
        <v>8</v>
      </c>
      <c r="J40" s="142">
        <f>P47</f>
        <v>12</v>
      </c>
      <c r="K40" s="142">
        <f>P48</f>
        <v>4</v>
      </c>
      <c r="L40" s="142">
        <f>P49</f>
        <v>3</v>
      </c>
      <c r="M40" s="142">
        <f>P50</f>
        <v>5</v>
      </c>
      <c r="N40" s="142">
        <f>P51</f>
        <v>9</v>
      </c>
      <c r="O40" s="127"/>
      <c r="P40" s="141">
        <f>CLASSEMENT!C40</f>
        <v>34</v>
      </c>
      <c r="Q40" s="127"/>
    </row>
    <row r="41" spans="1:17" ht="15" customHeight="1">
      <c r="A41" s="142">
        <f>P52</f>
        <v>7</v>
      </c>
      <c r="B41" s="142">
        <f>P53</f>
        <v>6</v>
      </c>
      <c r="C41" s="142">
        <f>$P54</f>
        <v>11</v>
      </c>
      <c r="D41" s="142">
        <f>P55</f>
        <v>0</v>
      </c>
      <c r="E41" s="142">
        <f>P56</f>
        <v>0</v>
      </c>
      <c r="F41" s="142" t="e">
        <f>P57</f>
        <v>#REF!</v>
      </c>
      <c r="G41" s="143">
        <f>P58</f>
        <v>0</v>
      </c>
      <c r="H41" s="142">
        <f>P59</f>
        <v>0</v>
      </c>
      <c r="I41" s="142">
        <f>P60</f>
        <v>0</v>
      </c>
      <c r="J41" s="142">
        <f>$P$61</f>
        <v>0</v>
      </c>
      <c r="K41" s="142">
        <f>$P$62</f>
        <v>0</v>
      </c>
      <c r="L41" s="142">
        <f>$P$63</f>
        <v>0</v>
      </c>
      <c r="M41" s="142">
        <f>$P$64</f>
        <v>0</v>
      </c>
      <c r="N41" s="142">
        <f>$P$65</f>
        <v>0</v>
      </c>
      <c r="O41" s="127"/>
      <c r="P41" s="141">
        <f>CLASSEMENT!C41</f>
        <v>26</v>
      </c>
      <c r="Q41" s="127"/>
    </row>
    <row r="42" spans="1:17" ht="15" customHeight="1">
      <c r="A42" s="142">
        <f>$P$66</f>
        <v>0</v>
      </c>
      <c r="B42" s="142">
        <f>$P$67</f>
        <v>0</v>
      </c>
      <c r="C42" s="142">
        <f>$P68</f>
        <v>0</v>
      </c>
      <c r="D42" s="142">
        <f>$P$69</f>
        <v>0</v>
      </c>
      <c r="E42" s="142">
        <f>$P$70</f>
        <v>0</v>
      </c>
      <c r="F42" s="142">
        <f>$P$71</f>
        <v>0</v>
      </c>
      <c r="G42" s="144">
        <f>$P$72</f>
        <v>0</v>
      </c>
      <c r="H42" s="142">
        <f>$P$73</f>
        <v>0</v>
      </c>
      <c r="I42" s="142">
        <f>$P$74</f>
        <v>0</v>
      </c>
      <c r="J42" s="142">
        <f>$P$75</f>
        <v>0</v>
      </c>
      <c r="K42" s="142">
        <f>$P$76</f>
        <v>0</v>
      </c>
      <c r="L42" s="142">
        <f>$P$77</f>
        <v>0</v>
      </c>
      <c r="M42" s="142">
        <f>$P$78</f>
        <v>0</v>
      </c>
      <c r="N42" s="142">
        <f>$P$79</f>
        <v>0</v>
      </c>
      <c r="O42" s="127"/>
      <c r="P42" s="141">
        <f>CLASSEMENT!C42</f>
        <v>27</v>
      </c>
      <c r="Q42" s="127"/>
    </row>
    <row r="43" spans="1:17" ht="15" customHeight="1">
      <c r="A43" s="142">
        <f>$P$80</f>
        <v>0</v>
      </c>
      <c r="B43" s="142">
        <f>$P$81</f>
        <v>0</v>
      </c>
      <c r="C43" s="142">
        <f>$P82</f>
        <v>0</v>
      </c>
      <c r="D43" s="142">
        <f>$P$83</f>
        <v>0</v>
      </c>
      <c r="E43" s="142">
        <f>$P$84</f>
        <v>0</v>
      </c>
      <c r="F43" s="142">
        <f>$P$85</f>
        <v>0</v>
      </c>
      <c r="G43" s="144">
        <f>$P$86</f>
        <v>0</v>
      </c>
      <c r="H43" s="142">
        <f>$P$87</f>
        <v>0</v>
      </c>
      <c r="I43" s="142">
        <f>$P$88</f>
        <v>0</v>
      </c>
      <c r="J43" s="142">
        <f>$P$89</f>
        <v>0</v>
      </c>
      <c r="K43" s="142">
        <f>$P$90</f>
        <v>0</v>
      </c>
      <c r="L43" s="142">
        <f>$P$91</f>
        <v>0</v>
      </c>
      <c r="M43" s="142">
        <f>$P$92</f>
        <v>0</v>
      </c>
      <c r="N43" s="142">
        <f>$P$93</f>
        <v>0</v>
      </c>
      <c r="O43" s="127"/>
      <c r="P43" s="141">
        <f>CLASSEMENT!C43</f>
        <v>0</v>
      </c>
      <c r="Q43" s="127"/>
    </row>
    <row r="44" spans="1:17" ht="15" customHeight="1">
      <c r="A44" s="142">
        <f>$P$94</f>
        <v>0</v>
      </c>
      <c r="B44" s="142">
        <f>$P$95</f>
        <v>0</v>
      </c>
      <c r="C44" s="142">
        <f>$P96</f>
        <v>0</v>
      </c>
      <c r="D44" s="142">
        <f>$P$97</f>
        <v>0</v>
      </c>
      <c r="E44" s="142">
        <f>$P$98</f>
        <v>0</v>
      </c>
      <c r="F44" s="142">
        <f>$P$99</f>
        <v>0</v>
      </c>
      <c r="G44" s="145">
        <f>$P$100</f>
        <v>0</v>
      </c>
      <c r="H44" s="142">
        <f>$P$101</f>
        <v>0</v>
      </c>
      <c r="I44" s="142">
        <f>$P$102</f>
        <v>0</v>
      </c>
      <c r="J44" s="142">
        <f>$P$103</f>
        <v>0</v>
      </c>
      <c r="K44" s="142">
        <f>$P$104</f>
        <v>0</v>
      </c>
      <c r="L44" s="142">
        <f>$P$105</f>
        <v>0</v>
      </c>
      <c r="M44" s="142">
        <f>$P$106</f>
        <v>0</v>
      </c>
      <c r="N44" s="142">
        <f>$P$107</f>
        <v>0</v>
      </c>
      <c r="O44" s="127"/>
      <c r="P44" s="141">
        <f>CLASSEMENT!C44</f>
        <v>10</v>
      </c>
      <c r="Q44" s="127"/>
    </row>
    <row r="45" spans="1:17" ht="15" customHeight="1">
      <c r="A45" s="142">
        <f>$P$108</f>
        <v>0</v>
      </c>
      <c r="B45" s="142">
        <f>$P$109</f>
        <v>0</v>
      </c>
      <c r="C45" s="142">
        <f>$P110</f>
        <v>0</v>
      </c>
      <c r="D45" s="142">
        <f>$P$111</f>
        <v>0</v>
      </c>
      <c r="E45" s="142">
        <f>$P$112</f>
        <v>0</v>
      </c>
      <c r="F45" s="142">
        <f>$P$113</f>
        <v>0</v>
      </c>
      <c r="G45" s="145">
        <f>$P$114</f>
        <v>0</v>
      </c>
      <c r="H45" s="142">
        <f>$P$115</f>
        <v>0</v>
      </c>
      <c r="I45" s="142">
        <f>$P$116</f>
        <v>0</v>
      </c>
      <c r="J45" s="142">
        <f>$P$117</f>
        <v>0</v>
      </c>
      <c r="K45" s="142">
        <f>$P$118</f>
        <v>0</v>
      </c>
      <c r="L45" s="142">
        <f>$P$119</f>
        <v>0</v>
      </c>
      <c r="M45" s="142">
        <f>$P$120</f>
        <v>0</v>
      </c>
      <c r="N45" s="142">
        <f>$P$121</f>
        <v>0</v>
      </c>
      <c r="O45" s="127"/>
      <c r="P45" s="141">
        <f>CLASSEMENT!C45</f>
        <v>2</v>
      </c>
      <c r="Q45" s="127"/>
    </row>
    <row r="46" spans="1:17" ht="15" customHeight="1">
      <c r="A46" s="142">
        <f>$P$122</f>
        <v>0</v>
      </c>
      <c r="B46" s="142">
        <f>$P$123</f>
        <v>0</v>
      </c>
      <c r="C46" s="142">
        <f>$P124</f>
        <v>0</v>
      </c>
      <c r="D46" s="142">
        <f>$P$125</f>
        <v>0</v>
      </c>
      <c r="E46" s="142">
        <f>$P$126</f>
        <v>0</v>
      </c>
      <c r="F46" s="142">
        <f>$P$127</f>
        <v>0</v>
      </c>
      <c r="G46" s="145">
        <f>$P$128</f>
        <v>0</v>
      </c>
      <c r="H46" s="142">
        <f>$P$129</f>
        <v>0</v>
      </c>
      <c r="I46" s="142">
        <f>$P$130</f>
        <v>0</v>
      </c>
      <c r="J46" s="142">
        <f>$P$131</f>
        <v>0</v>
      </c>
      <c r="K46" s="142">
        <f>$P$132</f>
        <v>0</v>
      </c>
      <c r="L46" s="142">
        <f>$P$133</f>
        <v>0</v>
      </c>
      <c r="M46" s="142">
        <f>$P$134</f>
        <v>0</v>
      </c>
      <c r="N46" s="142">
        <f>$P$135</f>
        <v>0</v>
      </c>
      <c r="O46" s="127"/>
      <c r="P46" s="141">
        <f>CLASSEMENT!C46</f>
        <v>8</v>
      </c>
      <c r="Q46" s="127"/>
    </row>
    <row r="47" spans="1:17" ht="15" customHeight="1">
      <c r="A47" s="142">
        <f>$P$136</f>
        <v>0</v>
      </c>
      <c r="B47" s="142">
        <f>$P$137</f>
        <v>0</v>
      </c>
      <c r="C47" s="142">
        <f>$P138</f>
        <v>0</v>
      </c>
      <c r="D47" s="142">
        <f>$P$139</f>
        <v>0</v>
      </c>
      <c r="E47" s="142">
        <f>$P$140</f>
        <v>0</v>
      </c>
      <c r="F47" s="142">
        <f>$P$141</f>
        <v>0</v>
      </c>
      <c r="G47" s="144">
        <f>$P$142</f>
        <v>0</v>
      </c>
      <c r="H47" s="142">
        <f>$P$143</f>
        <v>0</v>
      </c>
      <c r="I47" s="142">
        <f>$P$144</f>
        <v>0</v>
      </c>
      <c r="J47" s="142">
        <f>$P$145</f>
        <v>0</v>
      </c>
      <c r="K47" s="142">
        <f>$P$146</f>
        <v>0</v>
      </c>
      <c r="L47" s="142">
        <f>$P$147</f>
        <v>0</v>
      </c>
      <c r="M47" s="142">
        <f>$P$148</f>
        <v>0</v>
      </c>
      <c r="N47" s="142">
        <f>$P$149</f>
        <v>0</v>
      </c>
      <c r="O47" s="127"/>
      <c r="P47" s="141">
        <f>CLASSEMENT!C47</f>
        <v>12</v>
      </c>
      <c r="Q47" s="127"/>
    </row>
    <row r="48" spans="1:17" ht="15" customHeight="1">
      <c r="A48" s="322" t="str">
        <f>IF(Inscription!G6="oui","CHALLENGE","PRIX D EQUIPE")</f>
        <v>PRIX D EQUIPE</v>
      </c>
      <c r="B48" s="322" t="str">
        <f>IF(Inscription!G4="oui","CHALLENGE","PRIX D EQUIPE")</f>
        <v>PRIX D EQUIPE</v>
      </c>
      <c r="C48" s="322" t="e">
        <f>IF(Inscription!#REF!="oui","CHALLENGE","PRIX D EQUIPE")</f>
        <v>#REF!</v>
      </c>
      <c r="D48" s="322" t="e">
        <f>IF(Inscription!#REF!="oui","CHALLENGE","PRIX D EQUIPE")</f>
        <v>#REF!</v>
      </c>
      <c r="E48" s="322" t="str">
        <f>IF(Inscription!H4="oui","CHALLENGE","PRIX D EQUIPE")</f>
        <v>PRIX D EQUIPE</v>
      </c>
      <c r="F48" s="322" t="str">
        <f>IF(Inscription!I4="oui","CHALLENGE","PRIX D EQUIPE")</f>
        <v>PRIX D EQUIPE</v>
      </c>
      <c r="G48" s="322" t="str">
        <f>IF(Inscription!J4="oui","CHALLENGE","PRIX D EQUIPE")</f>
        <v>PRIX D EQUIPE</v>
      </c>
      <c r="H48" s="146"/>
      <c r="I48" s="146"/>
      <c r="J48" s="294" t="s">
        <v>21</v>
      </c>
      <c r="K48" s="294"/>
      <c r="L48" s="294"/>
      <c r="M48" s="295"/>
      <c r="N48" s="134">
        <f>COUNTA('PRIX D EQUIPE'!B5:B39)</f>
        <v>0</v>
      </c>
      <c r="O48" s="127"/>
      <c r="P48" s="141">
        <f>CLASSEMENT!C48</f>
        <v>4</v>
      </c>
      <c r="Q48" s="127"/>
    </row>
    <row r="49" spans="1:17" ht="15" customHeight="1">
      <c r="A49" s="147"/>
      <c r="B49" s="148" t="s">
        <v>22</v>
      </c>
      <c r="C49" s="298" t="str">
        <f>IF(CLASSEMENT!AC51&gt;0,CLASSEMENT!AC51," ")</f>
        <v> </v>
      </c>
      <c r="D49" s="298"/>
      <c r="E49" s="298"/>
      <c r="F49" s="298"/>
      <c r="G49" s="234">
        <f>CLASSEMENT!AE51</f>
        <v>1000</v>
      </c>
      <c r="H49" s="235" t="s">
        <v>23</v>
      </c>
      <c r="I49" s="234">
        <f>CLASSEMENT!AG51</f>
        <v>1000</v>
      </c>
      <c r="J49" s="235" t="s">
        <v>23</v>
      </c>
      <c r="K49" s="234">
        <f>CLASSEMENT!AI51</f>
        <v>1000</v>
      </c>
      <c r="L49" s="235" t="s">
        <v>24</v>
      </c>
      <c r="M49" s="236" t="str">
        <f>IF(C49=" "," ",IF(I49&gt;200,G49,IF(K49&gt;200,SUM(G49+I49),IF($C49&gt;0,SUM(G49+I49+K49)," "))))</f>
        <v> </v>
      </c>
      <c r="N49" s="125" t="str">
        <f>IF(C49=" "," ",IF(I49&gt;200,"(1H.)",IF(K49&gt;200,"(2 H.)"," ")))</f>
        <v> </v>
      </c>
      <c r="O49" s="127"/>
      <c r="P49" s="141">
        <f>CLASSEMENT!C49</f>
        <v>3</v>
      </c>
      <c r="Q49" s="127"/>
    </row>
    <row r="50" spans="1:17" ht="15" customHeight="1">
      <c r="A50" s="149"/>
      <c r="B50" s="148" t="s">
        <v>25</v>
      </c>
      <c r="C50" s="298" t="str">
        <f>IF(CLASSEMENT!AC52&gt;0,CLASSEMENT!AC52," ")</f>
        <v> </v>
      </c>
      <c r="D50" s="298"/>
      <c r="E50" s="298"/>
      <c r="F50" s="298"/>
      <c r="G50" s="234">
        <f>CLASSEMENT!AE52</f>
        <v>1000</v>
      </c>
      <c r="H50" s="235" t="s">
        <v>23</v>
      </c>
      <c r="I50" s="234">
        <f>CLASSEMENT!AG52</f>
        <v>1000</v>
      </c>
      <c r="J50" s="235" t="s">
        <v>23</v>
      </c>
      <c r="K50" s="234">
        <f>CLASSEMENT!AI52</f>
        <v>1000</v>
      </c>
      <c r="L50" s="235" t="s">
        <v>24</v>
      </c>
      <c r="M50" s="236" t="str">
        <f>IF(C50=" "," ",IF(I50&gt;200,G50,IF(K50&gt;200,SUM(G50+I50),IF($C50&gt;0,SUM(G50+I50+K50)," "))))</f>
        <v> </v>
      </c>
      <c r="N50" s="125" t="str">
        <f>IF(C50=" "," ",IF(I50&gt;200,"(1H.)",IF(K50&gt;200,"(2 H.)"," ")))</f>
        <v> </v>
      </c>
      <c r="O50" s="127"/>
      <c r="P50" s="141">
        <f>CLASSEMENT!C50</f>
        <v>5</v>
      </c>
      <c r="Q50" s="127"/>
    </row>
    <row r="51" spans="1:17" ht="15" customHeight="1">
      <c r="A51" s="149"/>
      <c r="B51" s="148" t="s">
        <v>26</v>
      </c>
      <c r="C51" s="298" t="str">
        <f>IF(CLASSEMENT!AC53&gt;0,CLASSEMENT!AC53," ")</f>
        <v> </v>
      </c>
      <c r="D51" s="298"/>
      <c r="E51" s="298"/>
      <c r="F51" s="298"/>
      <c r="G51" s="234">
        <f>CLASSEMENT!AE53</f>
        <v>1000</v>
      </c>
      <c r="H51" s="235" t="s">
        <v>23</v>
      </c>
      <c r="I51" s="234">
        <f>CLASSEMENT!AG53</f>
        <v>1000</v>
      </c>
      <c r="J51" s="235" t="s">
        <v>23</v>
      </c>
      <c r="K51" s="234">
        <f>CLASSEMENT!AI53</f>
        <v>1000</v>
      </c>
      <c r="L51" s="235" t="s">
        <v>24</v>
      </c>
      <c r="M51" s="236" t="str">
        <f>IF(C51=" "," ",IF(I51&gt;200,G51,IF(K51&gt;200,SUM(G51+I51),IF($C51&gt;0,SUM(G51+I51+K51)," "))))</f>
        <v> </v>
      </c>
      <c r="N51" s="125" t="str">
        <f>IF(C51=" "," ",IF(I51&gt;200,"(1H.)",IF(K51&gt;200,"(2 H.)"," ")))</f>
        <v> </v>
      </c>
      <c r="O51" s="127"/>
      <c r="P51" s="141">
        <f>CLASSEMENT!C51</f>
        <v>9</v>
      </c>
      <c r="Q51" s="127"/>
    </row>
    <row r="52" spans="1:17" ht="15" customHeight="1">
      <c r="A52" s="149"/>
      <c r="B52" s="148" t="s">
        <v>27</v>
      </c>
      <c r="C52" s="298" t="str">
        <f>IF(CLASSEMENT!AC54&gt;0,CLASSEMENT!AC54," ")</f>
        <v> </v>
      </c>
      <c r="D52" s="298"/>
      <c r="E52" s="298"/>
      <c r="F52" s="298"/>
      <c r="G52" s="234">
        <f>CLASSEMENT!AE54</f>
        <v>1000</v>
      </c>
      <c r="H52" s="235" t="s">
        <v>23</v>
      </c>
      <c r="I52" s="234">
        <f>CLASSEMENT!AG54</f>
        <v>1000</v>
      </c>
      <c r="J52" s="235" t="s">
        <v>23</v>
      </c>
      <c r="K52" s="234">
        <f>CLASSEMENT!AI54</f>
        <v>1000</v>
      </c>
      <c r="L52" s="235" t="s">
        <v>24</v>
      </c>
      <c r="M52" s="236" t="str">
        <f>IF(C52=" "," ",IF(I52&gt;200,G52,IF(K52&gt;200,SUM(G52+I52),IF($C52&gt;0,SUM(G52+I52+K52)," "))))</f>
        <v> </v>
      </c>
      <c r="N52" s="125" t="str">
        <f>IF(C52=" "," ",IF(I52&gt;200,"(1H.)",IF(K52&gt;200,"(2 H.)"," ")))</f>
        <v> </v>
      </c>
      <c r="O52" s="127"/>
      <c r="P52" s="141">
        <f>CLASSEMENT!C52</f>
        <v>7</v>
      </c>
      <c r="Q52" s="127"/>
    </row>
    <row r="53" spans="1:17" ht="15" customHeight="1">
      <c r="A53" s="149"/>
      <c r="B53" s="148" t="s">
        <v>28</v>
      </c>
      <c r="C53" s="298" t="str">
        <f>IF(CLASSEMENT!AC55&gt;0,CLASSEMENT!AC55," ")</f>
        <v> </v>
      </c>
      <c r="D53" s="298"/>
      <c r="E53" s="298"/>
      <c r="F53" s="298"/>
      <c r="G53" s="234">
        <f>CLASSEMENT!AE55</f>
        <v>1000</v>
      </c>
      <c r="H53" s="235" t="s">
        <v>23</v>
      </c>
      <c r="I53" s="234">
        <f>CLASSEMENT!AG55</f>
        <v>1000</v>
      </c>
      <c r="J53" s="235" t="s">
        <v>23</v>
      </c>
      <c r="K53" s="234">
        <f>CLASSEMENT!AI55</f>
        <v>1000</v>
      </c>
      <c r="L53" s="235" t="s">
        <v>24</v>
      </c>
      <c r="M53" s="236" t="str">
        <f>IF(C53=" "," ",IF(I53&gt;200,G53,IF(K53&gt;200,SUM(G53+I53),IF($C53&gt;0,SUM(G53+I53+K53)," "))))</f>
        <v> </v>
      </c>
      <c r="N53" s="125" t="str">
        <f>IF(C53=" "," ",IF(I53&gt;200,"(1H.)",IF(K53&gt;200,"(2 H.)"," ")))</f>
        <v> </v>
      </c>
      <c r="O53" s="127"/>
      <c r="P53" s="141">
        <f>CLASSEMENT!C53</f>
        <v>6</v>
      </c>
      <c r="Q53" s="127"/>
    </row>
    <row r="54" spans="1:17" ht="15" customHeight="1">
      <c r="A54" s="127"/>
      <c r="B54" s="127"/>
      <c r="C54" s="127"/>
      <c r="D54" s="127"/>
      <c r="E54" s="127"/>
      <c r="F54" s="127"/>
      <c r="G54" s="127"/>
      <c r="H54" s="127"/>
      <c r="I54" s="127"/>
      <c r="J54" s="127"/>
      <c r="K54" s="127"/>
      <c r="L54" s="127"/>
      <c r="M54" s="127"/>
      <c r="N54" s="127"/>
      <c r="O54" s="127"/>
      <c r="P54" s="141">
        <f>CLASSEMENT!C54</f>
        <v>11</v>
      </c>
      <c r="Q54" s="127"/>
    </row>
    <row r="55" ht="15" customHeight="1">
      <c r="P55" s="2">
        <f>CLASSEMENT!C55</f>
        <v>0</v>
      </c>
    </row>
    <row r="56" ht="12.75">
      <c r="P56" s="2">
        <f>CLASSEMENT!C56</f>
        <v>0</v>
      </c>
    </row>
    <row r="57" ht="12.75">
      <c r="P57" s="2" t="e">
        <f>CLASSEMENT!#REF!</f>
        <v>#REF!</v>
      </c>
    </row>
    <row r="58" ht="12.75">
      <c r="P58" s="2">
        <f>CLASSEMENT!C57</f>
        <v>0</v>
      </c>
    </row>
    <row r="59" ht="12.75">
      <c r="P59" s="2">
        <f>CLASSEMENT!C58</f>
        <v>0</v>
      </c>
    </row>
    <row r="60" ht="12.75">
      <c r="P60" s="2">
        <f>CLASSEMENT!C59</f>
        <v>0</v>
      </c>
    </row>
    <row r="61" ht="12.75">
      <c r="P61" s="2">
        <f>CLASSEMENT!C60</f>
        <v>0</v>
      </c>
    </row>
    <row r="62" ht="12.75">
      <c r="P62" s="2">
        <f>CLASSEMENT!C61</f>
        <v>0</v>
      </c>
    </row>
    <row r="63" ht="12.75">
      <c r="P63" s="2">
        <f>CLASSEMENT!C62</f>
        <v>0</v>
      </c>
    </row>
    <row r="64" ht="12.75">
      <c r="P64" s="2">
        <f>CLASSEMENT!C63</f>
        <v>0</v>
      </c>
    </row>
    <row r="65" ht="12.75">
      <c r="P65" s="2">
        <f>CLASSEMENT!C64</f>
        <v>0</v>
      </c>
    </row>
    <row r="66" ht="12.75">
      <c r="P66" s="2">
        <f>CLASSEMENT!C65</f>
        <v>0</v>
      </c>
    </row>
    <row r="67" ht="12.75">
      <c r="P67" s="2">
        <f>CLASSEMENT!C66</f>
        <v>0</v>
      </c>
    </row>
    <row r="68" ht="12.75">
      <c r="P68" s="2">
        <f>CLASSEMENT!C67</f>
        <v>0</v>
      </c>
    </row>
    <row r="69" ht="12.75">
      <c r="P69" s="2">
        <f>CLASSEMENT!C68</f>
        <v>0</v>
      </c>
    </row>
    <row r="70" ht="12.75">
      <c r="P70" s="2">
        <f>CLASSEMENT!C69</f>
        <v>0</v>
      </c>
    </row>
    <row r="71" ht="12.75">
      <c r="P71" s="2">
        <f>CLASSEMENT!C70</f>
        <v>0</v>
      </c>
    </row>
    <row r="72" ht="12.75">
      <c r="P72" s="2">
        <f>CLASSEMENT!C71</f>
        <v>0</v>
      </c>
    </row>
    <row r="73" ht="12.75">
      <c r="P73" s="2">
        <f>CLASSEMENT!C72</f>
        <v>0</v>
      </c>
    </row>
    <row r="74" ht="12.75">
      <c r="P74" s="2">
        <f>CLASSEMENT!C73</f>
        <v>0</v>
      </c>
    </row>
    <row r="75" ht="12.75">
      <c r="P75" s="2">
        <f>CLASSEMENT!C74</f>
        <v>0</v>
      </c>
    </row>
    <row r="76" ht="12.75">
      <c r="P76" s="2">
        <f>CLASSEMENT!C75</f>
        <v>0</v>
      </c>
    </row>
    <row r="77" ht="12.75">
      <c r="P77" s="2">
        <f>CLASSEMENT!C76</f>
        <v>0</v>
      </c>
    </row>
    <row r="78" ht="12.75">
      <c r="P78" s="2">
        <f>CLASSEMENT!C77</f>
        <v>0</v>
      </c>
    </row>
    <row r="79" ht="12.75">
      <c r="P79" s="2">
        <f>CLASSEMENT!C78</f>
        <v>0</v>
      </c>
    </row>
    <row r="80" ht="12.75">
      <c r="P80" s="2">
        <f>CLASSEMENT!C79</f>
        <v>0</v>
      </c>
    </row>
    <row r="81" ht="12.75">
      <c r="P81" s="2">
        <f>CLASSEMENT!C80</f>
        <v>0</v>
      </c>
    </row>
    <row r="82" ht="12.75">
      <c r="P82" s="2">
        <f>CLASSEMENT!C81</f>
        <v>0</v>
      </c>
    </row>
    <row r="83" ht="12.75">
      <c r="P83" s="2">
        <f>CLASSEMENT!C82</f>
        <v>0</v>
      </c>
    </row>
    <row r="84" ht="12.75">
      <c r="P84" s="2">
        <f>CLASSEMENT!C83</f>
        <v>0</v>
      </c>
    </row>
    <row r="85" ht="12.75">
      <c r="P85" s="2">
        <f>CLASSEMENT!C84</f>
        <v>0</v>
      </c>
    </row>
    <row r="86" ht="12.75">
      <c r="P86" s="2">
        <f>CLASSEMENT!C85</f>
        <v>0</v>
      </c>
    </row>
    <row r="87" ht="12.75">
      <c r="P87" s="2">
        <f>CLASSEMENT!C86</f>
        <v>0</v>
      </c>
    </row>
    <row r="88" ht="12.75">
      <c r="P88" s="2">
        <f>CLASSEMENT!C87</f>
        <v>0</v>
      </c>
    </row>
    <row r="89" ht="12.75">
      <c r="P89" s="2">
        <f>CLASSEMENT!C88</f>
        <v>0</v>
      </c>
    </row>
    <row r="90" ht="12.75">
      <c r="P90" s="2">
        <f>CLASSEMENT!C89</f>
        <v>0</v>
      </c>
    </row>
    <row r="91" ht="12.75">
      <c r="P91" s="2">
        <f>CLASSEMENT!C90</f>
        <v>0</v>
      </c>
    </row>
    <row r="92" ht="12.75">
      <c r="P92" s="2">
        <f>CLASSEMENT!C91</f>
        <v>0</v>
      </c>
    </row>
    <row r="93" ht="12.75">
      <c r="P93" s="2">
        <f>CLASSEMENT!C92</f>
        <v>0</v>
      </c>
    </row>
    <row r="94" ht="12.75">
      <c r="P94" s="2">
        <f>CLASSEMENT!C93</f>
        <v>0</v>
      </c>
    </row>
    <row r="95" ht="12.75">
      <c r="P95" s="2">
        <f>CLASSEMENT!C94</f>
        <v>0</v>
      </c>
    </row>
    <row r="96" ht="12.75">
      <c r="P96" s="2">
        <f>CLASSEMENT!C95</f>
        <v>0</v>
      </c>
    </row>
    <row r="97" ht="12.75">
      <c r="P97" s="2">
        <f>CLASSEMENT!C96</f>
        <v>0</v>
      </c>
    </row>
    <row r="98" ht="12.75">
      <c r="P98" s="2">
        <f>CLASSEMENT!C97</f>
        <v>0</v>
      </c>
    </row>
    <row r="99" ht="12.75">
      <c r="P99" s="2">
        <f>CLASSEMENT!C98</f>
        <v>0</v>
      </c>
    </row>
    <row r="100" ht="12.75">
      <c r="P100" s="2">
        <f>CLASSEMENT!C99</f>
        <v>0</v>
      </c>
    </row>
    <row r="101" ht="12.75">
      <c r="P101" s="2">
        <f>CLASSEMENT!C100</f>
        <v>0</v>
      </c>
    </row>
    <row r="102" ht="12.75">
      <c r="P102" s="2">
        <f>CLASSEMENT!C101</f>
        <v>0</v>
      </c>
    </row>
    <row r="103" ht="12.75">
      <c r="P103" s="2">
        <f>CLASSEMENT!C102</f>
        <v>0</v>
      </c>
    </row>
    <row r="104" ht="12.75">
      <c r="P104" s="2">
        <f>CLASSEMENT!C103</f>
        <v>0</v>
      </c>
    </row>
    <row r="105" ht="12.75">
      <c r="P105" s="2">
        <f>CLASSEMENT!C104</f>
        <v>0</v>
      </c>
    </row>
    <row r="106" ht="12.75">
      <c r="P106" s="2">
        <f>CLASSEMENT!C105</f>
        <v>0</v>
      </c>
    </row>
    <row r="107" ht="12.75">
      <c r="P107" s="2">
        <f>CLASSEMENT!C106</f>
        <v>0</v>
      </c>
    </row>
    <row r="108" ht="12.75">
      <c r="P108" s="2">
        <f>CLASSEMENT!C107</f>
        <v>0</v>
      </c>
    </row>
    <row r="109" ht="12.75">
      <c r="P109" s="2">
        <f>CLASSEMENT!C108</f>
        <v>0</v>
      </c>
    </row>
    <row r="110" ht="12.75">
      <c r="P110" s="2">
        <f>CLASSEMENT!C109</f>
        <v>0</v>
      </c>
    </row>
    <row r="111" ht="12.75">
      <c r="P111" s="2">
        <f>CLASSEMENT!C110</f>
        <v>0</v>
      </c>
    </row>
    <row r="112" ht="12.75">
      <c r="P112" s="2">
        <f>CLASSEMENT!C111</f>
        <v>0</v>
      </c>
    </row>
    <row r="113" ht="12.75">
      <c r="P113" s="2">
        <f>CLASSEMENT!C112</f>
        <v>0</v>
      </c>
    </row>
    <row r="114" ht="12.75">
      <c r="P114" s="2">
        <f>CLASSEMENT!C113</f>
        <v>0</v>
      </c>
    </row>
    <row r="115" ht="12.75">
      <c r="P115" s="2">
        <f>CLASSEMENT!C114</f>
        <v>0</v>
      </c>
    </row>
    <row r="116" ht="12.75">
      <c r="P116" s="2">
        <f>CLASSEMENT!C115</f>
        <v>0</v>
      </c>
    </row>
    <row r="117" ht="12.75">
      <c r="P117" s="2">
        <f>CLASSEMENT!C116</f>
        <v>0</v>
      </c>
    </row>
    <row r="118" ht="12.75">
      <c r="P118" s="2">
        <f>CLASSEMENT!C117</f>
        <v>0</v>
      </c>
    </row>
    <row r="119" ht="12.75">
      <c r="P119" s="2">
        <f>CLASSEMENT!C118</f>
        <v>0</v>
      </c>
    </row>
    <row r="120" ht="12.75">
      <c r="P120" s="2">
        <f>CLASSEMENT!C119</f>
        <v>0</v>
      </c>
    </row>
    <row r="121" ht="12.75">
      <c r="P121" s="2">
        <f>CLASSEMENT!C120</f>
        <v>0</v>
      </c>
    </row>
    <row r="122" ht="12.75">
      <c r="P122" s="2">
        <f>CLASSEMENT!C121</f>
        <v>0</v>
      </c>
    </row>
    <row r="123" ht="12.75">
      <c r="P123" s="2">
        <f>CLASSEMENT!C122</f>
        <v>0</v>
      </c>
    </row>
    <row r="124" ht="12.75">
      <c r="P124" s="2">
        <f>CLASSEMENT!C123</f>
        <v>0</v>
      </c>
    </row>
    <row r="125" ht="12.75">
      <c r="P125" s="2">
        <f>CLASSEMENT!C124</f>
        <v>0</v>
      </c>
    </row>
    <row r="126" ht="12.75">
      <c r="P126" s="2">
        <f>CLASSEMENT!C125</f>
        <v>0</v>
      </c>
    </row>
    <row r="127" ht="12.75">
      <c r="P127" s="2">
        <f>CLASSEMENT!C126</f>
        <v>0</v>
      </c>
    </row>
    <row r="128" ht="12.75">
      <c r="P128" s="2">
        <f>CLASSEMENT!C127</f>
        <v>0</v>
      </c>
    </row>
    <row r="129" ht="12.75">
      <c r="P129" s="2">
        <f>CLASSEMENT!C128</f>
        <v>0</v>
      </c>
    </row>
    <row r="130" ht="12.75">
      <c r="P130" s="2">
        <f>CLASSEMENT!C129</f>
        <v>0</v>
      </c>
    </row>
    <row r="131" ht="12.75">
      <c r="P131" s="2">
        <f>CLASSEMENT!C130</f>
        <v>0</v>
      </c>
    </row>
    <row r="132" ht="12.75">
      <c r="P132" s="2">
        <f>CLASSEMENT!C131</f>
        <v>0</v>
      </c>
    </row>
    <row r="133" ht="12.75">
      <c r="P133" s="2">
        <f>CLASSEMENT!C132</f>
        <v>0</v>
      </c>
    </row>
    <row r="134" ht="12.75">
      <c r="P134" s="2">
        <f>CLASSEMENT!C133</f>
        <v>0</v>
      </c>
    </row>
    <row r="135" ht="12.75">
      <c r="P135" s="2">
        <f>CLASSEMENT!C134</f>
        <v>0</v>
      </c>
    </row>
    <row r="136" ht="12.75">
      <c r="P136" s="2">
        <f>CLASSEMENT!C135</f>
        <v>0</v>
      </c>
    </row>
    <row r="137" ht="12.75">
      <c r="P137" s="2">
        <f>CLASSEMENT!C136</f>
        <v>0</v>
      </c>
    </row>
    <row r="138" ht="12.75">
      <c r="P138" s="2">
        <f>CLASSEMENT!C137</f>
        <v>0</v>
      </c>
    </row>
    <row r="139" ht="12.75">
      <c r="P139" s="2">
        <f>CLASSEMENT!C138</f>
        <v>0</v>
      </c>
    </row>
    <row r="140" ht="12.75">
      <c r="P140" s="2">
        <f>CLASSEMENT!C139</f>
        <v>0</v>
      </c>
    </row>
    <row r="141" ht="12.75">
      <c r="P141" s="2">
        <f>CLASSEMENT!C140</f>
        <v>0</v>
      </c>
    </row>
    <row r="142" ht="12.75">
      <c r="P142" s="2">
        <f>CLASSEMENT!C141</f>
        <v>0</v>
      </c>
    </row>
    <row r="143" ht="12.75">
      <c r="P143" s="2">
        <f>CLASSEMENT!C142</f>
        <v>0</v>
      </c>
    </row>
    <row r="144" ht="12.75">
      <c r="P144" s="2">
        <f>CLASSEMENT!C143</f>
        <v>0</v>
      </c>
    </row>
    <row r="145" ht="12.75">
      <c r="P145" s="2">
        <f>CLASSEMENT!C144</f>
        <v>0</v>
      </c>
    </row>
    <row r="146" ht="12.75">
      <c r="P146" s="2">
        <f>CLASSEMENT!C145</f>
        <v>0</v>
      </c>
    </row>
    <row r="147" ht="12.75">
      <c r="P147" s="2">
        <f>CLASSEMENT!C146</f>
        <v>0</v>
      </c>
    </row>
    <row r="148" ht="12.75">
      <c r="P148" s="2">
        <f>CLASSEMENT!C147</f>
        <v>0</v>
      </c>
    </row>
    <row r="149" ht="12.75">
      <c r="P149" s="2">
        <f>CLASSEMENT!C148</f>
        <v>0</v>
      </c>
    </row>
    <row r="150" ht="12.75">
      <c r="P150" s="2">
        <f>CLASSEMENT!C149</f>
        <v>0</v>
      </c>
    </row>
    <row r="151" ht="12.75">
      <c r="P151" s="2">
        <f>CLASSEMENT!C150</f>
        <v>0</v>
      </c>
    </row>
    <row r="152" ht="12.75">
      <c r="P152" s="2">
        <f>CLASSEMENT!C151</f>
        <v>0</v>
      </c>
    </row>
    <row r="153" ht="12.75">
      <c r="P153" s="2">
        <f>CLASSEMENT!C152</f>
        <v>0</v>
      </c>
    </row>
    <row r="154" ht="12.75">
      <c r="P154" s="2">
        <f>CLASSEMENT!C153</f>
        <v>0</v>
      </c>
    </row>
    <row r="155" ht="12.75">
      <c r="P155" s="2">
        <f>CLASSEMENT!C154</f>
        <v>0</v>
      </c>
    </row>
    <row r="156" ht="12.75">
      <c r="P156" s="2">
        <f>CLASSEMENT!C155</f>
        <v>0</v>
      </c>
    </row>
    <row r="157" ht="12.75">
      <c r="P157" s="2">
        <f>CLASSEMENT!C156</f>
        <v>0</v>
      </c>
    </row>
    <row r="158" ht="12.75">
      <c r="P158" s="2">
        <f>CLASSEMENT!C157</f>
        <v>0</v>
      </c>
    </row>
    <row r="159" ht="12.75">
      <c r="P159" s="2">
        <f>CLASSEMENT!C158</f>
        <v>0</v>
      </c>
    </row>
    <row r="160" ht="12.75">
      <c r="P160" s="2">
        <f>CLASSEMENT!C159</f>
        <v>0</v>
      </c>
    </row>
    <row r="161" ht="12.75">
      <c r="P161" s="2">
        <f>CLASSEMENT!C160</f>
        <v>0</v>
      </c>
    </row>
    <row r="162" ht="12.75">
      <c r="P162" s="2">
        <f>CLASSEMENT!C161</f>
        <v>0</v>
      </c>
    </row>
    <row r="163" ht="12.75">
      <c r="P163" s="2">
        <f>CLASSEMENT!C162</f>
        <v>0</v>
      </c>
    </row>
    <row r="164" ht="12.75">
      <c r="P164" s="2">
        <f>CLASSEMENT!C163</f>
        <v>0</v>
      </c>
    </row>
    <row r="165" ht="12.75">
      <c r="P165" s="2">
        <f>CLASSEMENT!C164</f>
        <v>0</v>
      </c>
    </row>
    <row r="166" ht="12.75">
      <c r="P166" s="2">
        <f>CLASSEMENT!C165</f>
        <v>0</v>
      </c>
    </row>
    <row r="167" ht="12.75">
      <c r="P167" s="2">
        <f>CLASSEMENT!C166</f>
        <v>0</v>
      </c>
    </row>
    <row r="168" ht="12.75">
      <c r="P168" s="2">
        <f>CLASSEMENT!C167</f>
        <v>0</v>
      </c>
    </row>
    <row r="169" ht="12.75">
      <c r="P169" s="2">
        <f>CLASSEMENT!C168</f>
        <v>0</v>
      </c>
    </row>
    <row r="170" ht="12.75">
      <c r="P170" s="2">
        <f>CLASSEMENT!C169</f>
        <v>0</v>
      </c>
    </row>
    <row r="171" ht="12.75">
      <c r="P171" s="2">
        <f>CLASSEMENT!C170</f>
        <v>0</v>
      </c>
    </row>
    <row r="172" ht="12.75">
      <c r="P172" s="2">
        <f>CLASSEMENT!C171</f>
        <v>0</v>
      </c>
    </row>
    <row r="173" ht="12.75">
      <c r="P173" s="2">
        <f>CLASSEMENT!C172</f>
        <v>0</v>
      </c>
    </row>
    <row r="174" ht="12.75">
      <c r="P174" s="2">
        <f>CLASSEMENT!C173</f>
        <v>0</v>
      </c>
    </row>
    <row r="175" ht="12.75">
      <c r="P175" s="2">
        <f>CLASSEMENT!C174</f>
        <v>0</v>
      </c>
    </row>
    <row r="176" ht="12.75">
      <c r="P176" s="2">
        <f>CLASSEMENT!C175</f>
        <v>0</v>
      </c>
    </row>
    <row r="177" ht="12.75">
      <c r="P177" s="2">
        <f>CLASSEMENT!C176</f>
        <v>0</v>
      </c>
    </row>
    <row r="178" ht="12.75">
      <c r="P178" s="2">
        <f>CLASSEMENT!C177</f>
        <v>0</v>
      </c>
    </row>
    <row r="179" ht="12.75">
      <c r="P179" s="2">
        <f>CLASSEMENT!C178</f>
        <v>0</v>
      </c>
    </row>
    <row r="180" ht="12.75">
      <c r="P180" s="2">
        <f>CLASSEMENT!C179</f>
        <v>0</v>
      </c>
    </row>
    <row r="181" ht="12.75">
      <c r="P181" s="2">
        <f>CLASSEMENT!C180</f>
        <v>0</v>
      </c>
    </row>
    <row r="182" ht="12.75">
      <c r="P182" s="2">
        <f>CLASSEMENT!C181</f>
        <v>0</v>
      </c>
    </row>
    <row r="183" ht="12.75">
      <c r="P183" s="2">
        <f>CLASSEMENT!C182</f>
        <v>0</v>
      </c>
    </row>
    <row r="184" ht="12.75">
      <c r="P184" s="2">
        <f>CLASSEMENT!C183</f>
        <v>0</v>
      </c>
    </row>
    <row r="185" ht="12.75">
      <c r="P185" s="2">
        <f>CLASSEMENT!C184</f>
        <v>0</v>
      </c>
    </row>
    <row r="186" ht="12.75">
      <c r="P186" s="2">
        <f>CLASSEMENT!C185</f>
        <v>0</v>
      </c>
    </row>
    <row r="187" ht="12.75">
      <c r="P187" s="2">
        <f>CLASSEMENT!C186</f>
        <v>0</v>
      </c>
    </row>
    <row r="188" ht="12.75">
      <c r="P188" s="2">
        <f>CLASSEMENT!C187</f>
        <v>0</v>
      </c>
    </row>
    <row r="189" ht="12.75">
      <c r="P189" s="2">
        <f>CLASSEMENT!C188</f>
        <v>0</v>
      </c>
    </row>
    <row r="190" ht="12.75">
      <c r="P190" s="2">
        <f>CLASSEMENT!C189</f>
        <v>0</v>
      </c>
    </row>
    <row r="191" ht="12.75">
      <c r="P191" s="2">
        <f>CLASSEMENT!C190</f>
        <v>0</v>
      </c>
    </row>
    <row r="192" ht="12.75">
      <c r="P192" s="2">
        <f>CLASSEMENT!C191</f>
        <v>0</v>
      </c>
    </row>
    <row r="193" ht="12.75">
      <c r="P193" s="2">
        <f>CLASSEMENT!C192</f>
        <v>0</v>
      </c>
    </row>
    <row r="194" ht="12.75">
      <c r="P194" s="2">
        <f>CLASSEMENT!C193</f>
        <v>0</v>
      </c>
    </row>
    <row r="195" ht="12.75">
      <c r="P195" s="2">
        <f>CLASSEMENT!C194</f>
        <v>0</v>
      </c>
    </row>
    <row r="196" ht="12.75">
      <c r="P196" s="2">
        <f>CLASSEMENT!C195</f>
        <v>0</v>
      </c>
    </row>
    <row r="197" ht="12.75">
      <c r="P197" s="2">
        <f>CLASSEMENT!C196</f>
        <v>0</v>
      </c>
    </row>
    <row r="198" ht="12.75">
      <c r="P198" s="2">
        <f>CLASSEMENT!C197</f>
        <v>0</v>
      </c>
    </row>
    <row r="199" ht="12.75">
      <c r="P199" s="2">
        <f>CLASSEMENT!C208</f>
        <v>0</v>
      </c>
    </row>
  </sheetData>
  <sheetProtection selectLockedCells="1" selectUnlockedCells="1"/>
  <mergeCells count="92">
    <mergeCell ref="I8:J8"/>
    <mergeCell ref="G8:H8"/>
    <mergeCell ref="C9:G9"/>
    <mergeCell ref="H10:J10"/>
    <mergeCell ref="H11:J11"/>
    <mergeCell ref="H19:J19"/>
    <mergeCell ref="K16:L16"/>
    <mergeCell ref="K38:L38"/>
    <mergeCell ref="K39:L39"/>
    <mergeCell ref="K34:L34"/>
    <mergeCell ref="H15:J15"/>
    <mergeCell ref="H9:J9"/>
    <mergeCell ref="H12:J12"/>
    <mergeCell ref="H20:J20"/>
    <mergeCell ref="K25:L25"/>
    <mergeCell ref="K14:L14"/>
    <mergeCell ref="A48:G48"/>
    <mergeCell ref="A40:B40"/>
    <mergeCell ref="H25:J25"/>
    <mergeCell ref="H26:J26"/>
    <mergeCell ref="H33:J33"/>
    <mergeCell ref="H34:J34"/>
    <mergeCell ref="H39:J39"/>
    <mergeCell ref="H35:J35"/>
    <mergeCell ref="H38:J38"/>
    <mergeCell ref="H31:J31"/>
    <mergeCell ref="K36:L36"/>
    <mergeCell ref="K22:L22"/>
    <mergeCell ref="K23:L23"/>
    <mergeCell ref="K24:L24"/>
    <mergeCell ref="K28:L28"/>
    <mergeCell ref="K29:L29"/>
    <mergeCell ref="K15:L15"/>
    <mergeCell ref="K33:L33"/>
    <mergeCell ref="K27:L27"/>
    <mergeCell ref="H36:J36"/>
    <mergeCell ref="H37:J37"/>
    <mergeCell ref="H27:J27"/>
    <mergeCell ref="H28:J28"/>
    <mergeCell ref="H29:J29"/>
    <mergeCell ref="H32:J32"/>
    <mergeCell ref="K35:L35"/>
    <mergeCell ref="K2:N2"/>
    <mergeCell ref="K3:N3"/>
    <mergeCell ref="K11:L11"/>
    <mergeCell ref="K12:L12"/>
    <mergeCell ref="K13:L13"/>
    <mergeCell ref="K37:L37"/>
    <mergeCell ref="A7:N7"/>
    <mergeCell ref="K8:L8"/>
    <mergeCell ref="M8:N8"/>
    <mergeCell ref="K26:L26"/>
    <mergeCell ref="K9:L9"/>
    <mergeCell ref="K10:L10"/>
    <mergeCell ref="H21:J21"/>
    <mergeCell ref="H22:J22"/>
    <mergeCell ref="H23:J23"/>
    <mergeCell ref="K20:L20"/>
    <mergeCell ref="H16:J16"/>
    <mergeCell ref="H17:J17"/>
    <mergeCell ref="H18:J18"/>
    <mergeCell ref="H14:J14"/>
    <mergeCell ref="M6:N6"/>
    <mergeCell ref="D2:J2"/>
    <mergeCell ref="D3:J3"/>
    <mergeCell ref="A5:C5"/>
    <mergeCell ref="C49:F49"/>
    <mergeCell ref="I5:K5"/>
    <mergeCell ref="D5:H5"/>
    <mergeCell ref="K30:L30"/>
    <mergeCell ref="K31:L31"/>
    <mergeCell ref="K32:L32"/>
    <mergeCell ref="A2:C2"/>
    <mergeCell ref="A3:C3"/>
    <mergeCell ref="A4:C4"/>
    <mergeCell ref="H13:J13"/>
    <mergeCell ref="J48:M48"/>
    <mergeCell ref="A6:B6"/>
    <mergeCell ref="C6:E6"/>
    <mergeCell ref="F6:G6"/>
    <mergeCell ref="H6:J6"/>
    <mergeCell ref="K6:L6"/>
    <mergeCell ref="C53:F53"/>
    <mergeCell ref="C52:F52"/>
    <mergeCell ref="K17:L17"/>
    <mergeCell ref="K18:L18"/>
    <mergeCell ref="K19:L19"/>
    <mergeCell ref="C50:F50"/>
    <mergeCell ref="C51:F51"/>
    <mergeCell ref="K21:L21"/>
    <mergeCell ref="H30:J30"/>
    <mergeCell ref="H24:J24"/>
  </mergeCells>
  <conditionalFormatting sqref="G49:M53">
    <cfRule type="cellIs" priority="1" dxfId="1" operator="greaterThan" stopIfTrue="1">
      <formula>200</formula>
    </cfRule>
  </conditionalFormatting>
  <conditionalFormatting sqref="B10:B39">
    <cfRule type="cellIs" priority="2" dxfId="0" operator="equal" stopIfTrue="1">
      <formula>"EX-AEQUOS"</formula>
    </cfRule>
  </conditionalFormatting>
  <printOptions horizontalCentered="1"/>
  <pageMargins left="0" right="0" top="0" bottom="0" header="0" footer="0"/>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codeName="Feuil3">
    <tabColor rgb="FF00B0F0"/>
  </sheetPr>
  <dimension ref="A1:AP40"/>
  <sheetViews>
    <sheetView showGridLines="0" showZeros="0" zoomScalePageLayoutView="0" workbookViewId="0" topLeftCell="A4">
      <selection activeCell="J30" sqref="J30"/>
    </sheetView>
  </sheetViews>
  <sheetFormatPr defaultColWidth="11.421875" defaultRowHeight="12.75"/>
  <cols>
    <col min="1" max="1" width="6.00390625" style="0" customWidth="1"/>
    <col min="2" max="2" width="5.28125" style="0" customWidth="1"/>
    <col min="3" max="3" width="13.421875" style="0" customWidth="1"/>
  </cols>
  <sheetData>
    <row r="1" spans="1:8" ht="15">
      <c r="A1" s="350" t="s">
        <v>67</v>
      </c>
      <c r="B1" s="350"/>
      <c r="C1" s="350"/>
      <c r="D1" s="350"/>
      <c r="E1" s="350"/>
      <c r="F1" s="350"/>
      <c r="G1" s="350"/>
      <c r="H1" s="350"/>
    </row>
    <row r="2" spans="1:8" ht="26.25">
      <c r="A2" s="351" t="s">
        <v>221</v>
      </c>
      <c r="B2" s="351"/>
      <c r="C2" s="351"/>
      <c r="D2" s="351"/>
      <c r="E2" s="351"/>
      <c r="F2" s="351"/>
      <c r="G2" s="351"/>
      <c r="H2" s="351"/>
    </row>
    <row r="3" spans="1:8" ht="15">
      <c r="A3" s="352" t="s">
        <v>222</v>
      </c>
      <c r="B3" s="352"/>
      <c r="C3" s="352"/>
      <c r="D3" s="352"/>
      <c r="E3" s="352"/>
      <c r="F3" s="352"/>
      <c r="G3" s="352"/>
      <c r="H3" s="352"/>
    </row>
    <row r="4" spans="1:8" ht="15">
      <c r="A4" s="352" t="s">
        <v>223</v>
      </c>
      <c r="B4" s="352"/>
      <c r="C4" s="352"/>
      <c r="D4" s="352"/>
      <c r="E4" s="352"/>
      <c r="F4" s="352"/>
      <c r="G4" s="352"/>
      <c r="H4" s="352"/>
    </row>
    <row r="5" spans="1:8" ht="15">
      <c r="A5" s="352" t="s">
        <v>224</v>
      </c>
      <c r="B5" s="352"/>
      <c r="C5" s="352"/>
      <c r="D5" s="352"/>
      <c r="E5" s="352"/>
      <c r="F5" s="352"/>
      <c r="G5" s="352"/>
      <c r="H5" s="352"/>
    </row>
    <row r="6" ht="23.25" customHeight="1"/>
    <row r="7" spans="1:8" ht="20.25">
      <c r="A7" s="353" t="s">
        <v>53</v>
      </c>
      <c r="B7" s="353"/>
      <c r="C7" s="353"/>
      <c r="D7" s="353"/>
      <c r="E7" s="353"/>
      <c r="F7" s="353"/>
      <c r="G7" s="353"/>
      <c r="H7" s="353"/>
    </row>
    <row r="9" spans="1:8" ht="12.75">
      <c r="A9" s="264" t="s">
        <v>83</v>
      </c>
      <c r="B9" s="264"/>
      <c r="C9" s="264"/>
      <c r="D9" s="264"/>
      <c r="E9" s="264"/>
      <c r="F9" s="264"/>
      <c r="G9" s="264"/>
      <c r="H9" s="264"/>
    </row>
    <row r="10" spans="1:8" ht="12.75">
      <c r="A10" s="264" t="s">
        <v>219</v>
      </c>
      <c r="B10" s="264"/>
      <c r="C10" s="264"/>
      <c r="D10" s="264"/>
      <c r="E10" s="264"/>
      <c r="F10" s="264"/>
      <c r="G10" s="264"/>
      <c r="H10" s="264"/>
    </row>
    <row r="12" spans="1:8" ht="15.75">
      <c r="A12" s="269" t="s">
        <v>54</v>
      </c>
      <c r="B12" s="269"/>
      <c r="C12" s="269"/>
      <c r="D12" s="340"/>
      <c r="E12" s="90" t="s">
        <v>55</v>
      </c>
      <c r="F12" s="91"/>
      <c r="G12" s="90" t="s">
        <v>48</v>
      </c>
      <c r="H12" s="91"/>
    </row>
    <row r="13" spans="5:7" ht="26.25" customHeight="1" thickBot="1">
      <c r="E13" s="345" t="s">
        <v>84</v>
      </c>
      <c r="F13" s="345"/>
      <c r="G13" s="345"/>
    </row>
    <row r="14" spans="4:6" ht="25.5" customHeight="1" thickBot="1">
      <c r="D14" s="101" t="s">
        <v>10</v>
      </c>
      <c r="E14" s="346">
        <f>IF(Inscription!D4="","",Inscription!D4)</f>
        <v>43780</v>
      </c>
      <c r="F14" s="347"/>
    </row>
    <row r="16" spans="1:8" ht="19.5" customHeight="1">
      <c r="A16" s="336" t="s">
        <v>56</v>
      </c>
      <c r="B16" s="336"/>
      <c r="C16" s="336"/>
      <c r="D16" s="349" t="str">
        <f>IF(Inscription!D1="","",Inscription!D1)</f>
        <v>cyclo cross Auxerre La Noue</v>
      </c>
      <c r="E16" s="349"/>
      <c r="F16" s="349"/>
      <c r="G16" s="349"/>
      <c r="H16" s="349"/>
    </row>
    <row r="17" spans="1:12" ht="19.5" customHeight="1">
      <c r="A17" s="336" t="s">
        <v>118</v>
      </c>
      <c r="B17" s="336"/>
      <c r="C17" s="336"/>
      <c r="D17" s="337" t="str">
        <f>IF(Inscription!D2="","",Inscription!D2)</f>
        <v>AUXERRE</v>
      </c>
      <c r="E17" s="337"/>
      <c r="F17" s="337"/>
      <c r="G17" s="92" t="s">
        <v>85</v>
      </c>
      <c r="H17" s="93"/>
      <c r="J17" s="87"/>
      <c r="K17" s="87"/>
      <c r="L17" s="87"/>
    </row>
    <row r="18" spans="1:8" ht="19.5" customHeight="1">
      <c r="A18" s="102" t="s">
        <v>86</v>
      </c>
      <c r="B18" s="93"/>
      <c r="C18" s="93"/>
      <c r="D18" s="338" t="str">
        <f>IF(Inscription!D3="","",Inscription!D3)</f>
        <v>V.C. d'Auxerre</v>
      </c>
      <c r="E18" s="338"/>
      <c r="F18" s="338"/>
      <c r="G18" s="338"/>
      <c r="H18" s="338"/>
    </row>
    <row r="19" spans="1:42" ht="19.5" customHeight="1">
      <c r="A19" s="94" t="s">
        <v>87</v>
      </c>
      <c r="B19" s="93"/>
      <c r="C19" s="93"/>
      <c r="D19" s="338" t="str">
        <f>IF(Inscription!D5="","",Inscription!D5)</f>
        <v>P.P.B.+ Min.</v>
      </c>
      <c r="E19" s="338"/>
      <c r="F19" s="338"/>
      <c r="G19" s="338"/>
      <c r="H19" s="33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row>
    <row r="20" spans="1:13" ht="19.5" customHeight="1">
      <c r="A20" s="103" t="s">
        <v>57</v>
      </c>
      <c r="B20" s="103"/>
      <c r="C20" s="104">
        <f>IF(Inscription!F7=0,"",Inscription!F7)</f>
      </c>
      <c r="D20" s="93" t="s">
        <v>103</v>
      </c>
      <c r="E20" s="95" t="s">
        <v>104</v>
      </c>
      <c r="F20" s="348">
        <f>CLASSEMENT!I4</f>
        <v>0</v>
      </c>
      <c r="G20" s="348"/>
      <c r="H20" s="105"/>
      <c r="I20" s="105"/>
      <c r="J20" s="105"/>
      <c r="K20" s="105"/>
      <c r="L20" s="105"/>
      <c r="M20" s="105"/>
    </row>
    <row r="21" ht="19.5" customHeight="1"/>
    <row r="22" spans="4:8" ht="19.5" customHeight="1">
      <c r="D22" s="341" t="s">
        <v>93</v>
      </c>
      <c r="E22" s="342"/>
      <c r="F22" s="342"/>
      <c r="G22" s="342"/>
      <c r="H22" s="342"/>
    </row>
    <row r="23" spans="4:8" ht="19.5" customHeight="1">
      <c r="D23" s="343" t="s">
        <v>58</v>
      </c>
      <c r="E23" s="344"/>
      <c r="F23" s="343" t="s">
        <v>88</v>
      </c>
      <c r="G23" s="344"/>
      <c r="H23" s="96" t="s">
        <v>89</v>
      </c>
    </row>
    <row r="24" spans="3:8" ht="27" customHeight="1">
      <c r="C24" t="s">
        <v>214</v>
      </c>
      <c r="D24" s="330" t="s">
        <v>398</v>
      </c>
      <c r="E24" s="331"/>
      <c r="F24" s="330" t="s">
        <v>399</v>
      </c>
      <c r="G24" s="331"/>
      <c r="H24" s="124"/>
    </row>
    <row r="25" spans="1:8" ht="24.75" customHeight="1">
      <c r="A25" s="97" t="s">
        <v>90</v>
      </c>
      <c r="B25" s="334" t="s">
        <v>91</v>
      </c>
      <c r="D25" s="330" t="s">
        <v>402</v>
      </c>
      <c r="E25" s="331"/>
      <c r="F25" s="330" t="s">
        <v>403</v>
      </c>
      <c r="G25" s="331"/>
      <c r="H25" s="124"/>
    </row>
    <row r="26" spans="1:8" ht="24.75" customHeight="1">
      <c r="A26" s="97" t="s">
        <v>92</v>
      </c>
      <c r="B26" s="335"/>
      <c r="C26" t="s">
        <v>93</v>
      </c>
      <c r="D26" s="330"/>
      <c r="E26" s="331"/>
      <c r="F26" s="330"/>
      <c r="G26" s="331"/>
      <c r="H26" s="124"/>
    </row>
    <row r="27" spans="1:8" ht="24.75" customHeight="1">
      <c r="A27" s="97" t="s">
        <v>94</v>
      </c>
      <c r="B27" s="335"/>
      <c r="D27" s="330"/>
      <c r="E27" s="331"/>
      <c r="F27" s="330"/>
      <c r="G27" s="331"/>
      <c r="H27" s="124"/>
    </row>
    <row r="28" spans="3:8" ht="24.75" customHeight="1">
      <c r="C28" t="s">
        <v>95</v>
      </c>
      <c r="D28" s="330" t="s">
        <v>400</v>
      </c>
      <c r="E28" s="331"/>
      <c r="F28" s="330" t="s">
        <v>401</v>
      </c>
      <c r="G28" s="331"/>
      <c r="H28" s="124"/>
    </row>
    <row r="29" spans="3:8" ht="24.75" customHeight="1">
      <c r="C29" t="s">
        <v>96</v>
      </c>
      <c r="D29" s="330"/>
      <c r="E29" s="331"/>
      <c r="F29" s="330"/>
      <c r="G29" s="331"/>
      <c r="H29" s="124"/>
    </row>
    <row r="30" spans="3:8" ht="24.75" customHeight="1">
      <c r="C30" t="s">
        <v>97</v>
      </c>
      <c r="D30" s="330"/>
      <c r="E30" s="331"/>
      <c r="F30" s="330"/>
      <c r="G30" s="331"/>
      <c r="H30" s="124"/>
    </row>
    <row r="31" spans="4:8" ht="9.75" customHeight="1">
      <c r="D31" s="98"/>
      <c r="E31" s="86"/>
      <c r="F31" s="98"/>
      <c r="G31" s="86"/>
      <c r="H31" s="77"/>
    </row>
    <row r="32" spans="1:8" ht="24.75" customHeight="1">
      <c r="A32" s="78"/>
      <c r="B32" s="78"/>
      <c r="C32" s="78"/>
      <c r="D32" s="77"/>
      <c r="E32" s="78"/>
      <c r="F32" s="77"/>
      <c r="G32" s="78"/>
      <c r="H32" s="77"/>
    </row>
    <row r="33" spans="1:8" ht="21" customHeight="1">
      <c r="A33" s="99" t="s">
        <v>98</v>
      </c>
      <c r="B33" s="99"/>
      <c r="C33" s="106">
        <f>Inscription!$D$8</f>
        <v>40</v>
      </c>
      <c r="D33" s="99" t="s">
        <v>3</v>
      </c>
      <c r="E33" s="106">
        <f>Inscription!$F$8</f>
        <v>0</v>
      </c>
      <c r="F33" s="99" t="s">
        <v>99</v>
      </c>
      <c r="G33" s="106">
        <f>CLASSEMENT!$I$2</f>
        <v>47</v>
      </c>
      <c r="H33" s="99"/>
    </row>
    <row r="35" spans="1:8" ht="12.75">
      <c r="A35" s="100" t="s">
        <v>59</v>
      </c>
      <c r="B35" s="80"/>
      <c r="C35" s="80"/>
      <c r="D35" s="80"/>
      <c r="E35" s="80"/>
      <c r="F35" s="80"/>
      <c r="G35" s="80"/>
      <c r="H35" s="80"/>
    </row>
    <row r="36" spans="1:8" ht="12.75">
      <c r="A36" s="339" t="s">
        <v>100</v>
      </c>
      <c r="B36" s="339"/>
      <c r="C36" s="339"/>
      <c r="D36" s="339"/>
      <c r="E36" s="339"/>
      <c r="F36" s="339"/>
      <c r="G36" s="339"/>
      <c r="H36" s="339"/>
    </row>
    <row r="37" spans="1:8" ht="12.75">
      <c r="A37" s="339"/>
      <c r="B37" s="339"/>
      <c r="C37" s="339"/>
      <c r="D37" s="339"/>
      <c r="E37" s="339"/>
      <c r="F37" s="339"/>
      <c r="G37" s="339"/>
      <c r="H37" s="339"/>
    </row>
    <row r="38" spans="1:8" ht="18" customHeight="1">
      <c r="A38" s="332" t="s">
        <v>101</v>
      </c>
      <c r="B38" s="333"/>
      <c r="C38" s="333"/>
      <c r="D38" s="333"/>
      <c r="E38" s="333"/>
      <c r="F38" s="333"/>
      <c r="G38" s="333"/>
      <c r="H38" s="333"/>
    </row>
    <row r="39" spans="1:8" ht="20.25" customHeight="1">
      <c r="A39" s="332" t="s">
        <v>102</v>
      </c>
      <c r="B39" s="333"/>
      <c r="C39" s="333"/>
      <c r="D39" s="333"/>
      <c r="E39" s="333"/>
      <c r="F39" s="333"/>
      <c r="G39" s="333"/>
      <c r="H39" s="333"/>
    </row>
    <row r="40" spans="1:8" ht="12.75">
      <c r="A40" s="80"/>
      <c r="B40" s="80"/>
      <c r="C40" s="80"/>
      <c r="D40" s="80"/>
      <c r="E40" s="80"/>
      <c r="F40" s="80"/>
      <c r="G40" s="80"/>
      <c r="H40" s="80"/>
    </row>
  </sheetData>
  <sheetProtection/>
  <mergeCells count="39">
    <mergeCell ref="D16:H16"/>
    <mergeCell ref="A9:H9"/>
    <mergeCell ref="A10:H10"/>
    <mergeCell ref="A1:H1"/>
    <mergeCell ref="A2:H2"/>
    <mergeCell ref="A3:H3"/>
    <mergeCell ref="A4:H4"/>
    <mergeCell ref="A5:H5"/>
    <mergeCell ref="A7:H7"/>
    <mergeCell ref="F30:G30"/>
    <mergeCell ref="A12:D12"/>
    <mergeCell ref="D22:H22"/>
    <mergeCell ref="D23:E23"/>
    <mergeCell ref="F23:G23"/>
    <mergeCell ref="E13:G13"/>
    <mergeCell ref="E14:F14"/>
    <mergeCell ref="D19:H19"/>
    <mergeCell ref="F20:G20"/>
    <mergeCell ref="A16:C16"/>
    <mergeCell ref="A17:C17"/>
    <mergeCell ref="D17:F17"/>
    <mergeCell ref="D18:H18"/>
    <mergeCell ref="A36:H37"/>
    <mergeCell ref="D24:E24"/>
    <mergeCell ref="A39:H39"/>
    <mergeCell ref="F25:G25"/>
    <mergeCell ref="D28:E28"/>
    <mergeCell ref="D29:E29"/>
    <mergeCell ref="D30:E30"/>
    <mergeCell ref="F24:G24"/>
    <mergeCell ref="A38:H38"/>
    <mergeCell ref="B25:B27"/>
    <mergeCell ref="D25:E25"/>
    <mergeCell ref="D26:E26"/>
    <mergeCell ref="D27:E27"/>
    <mergeCell ref="F26:G26"/>
    <mergeCell ref="F27:G27"/>
    <mergeCell ref="F28:G28"/>
    <mergeCell ref="F29:G29"/>
  </mergeCells>
  <printOptions/>
  <pageMargins left="0.787401575" right="0.787401575" top="0.36" bottom="0.984251969" header="0.21" footer="0.492125984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CLASSEMENT REGIONAUX</dc:title>
  <dc:subject>Programme de classement</dc:subject>
  <dc:creator>Christian DAGUE</dc:creator>
  <cp:keywords/>
  <dc:description/>
  <cp:lastModifiedBy>guy</cp:lastModifiedBy>
  <cp:lastPrinted>2019-11-11T15:05:41Z</cp:lastPrinted>
  <dcterms:created xsi:type="dcterms:W3CDTF">1999-06-26T08:09:43Z</dcterms:created>
  <dcterms:modified xsi:type="dcterms:W3CDTF">2019-11-12T16:13:47Z</dcterms:modified>
  <cp:category/>
  <cp:version/>
  <cp:contentType/>
  <cp:contentStatus/>
</cp:coreProperties>
</file>